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radetic\Document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externalReferences>
    <externalReference r:id="rId11"/>
  </externalReference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2" i="5" l="1"/>
  <c r="D72" i="5"/>
  <c r="D25" i="8" l="1"/>
  <c r="E265" i="5"/>
  <c r="D265" i="5"/>
  <c r="E264" i="5"/>
  <c r="D288" i="5"/>
  <c r="D287" i="5"/>
  <c r="E290" i="5"/>
  <c r="D102" i="8"/>
  <c r="D29" i="8"/>
  <c r="D7" i="8"/>
  <c r="D252" i="5"/>
  <c r="D247" i="5"/>
  <c r="D147" i="5"/>
  <c r="D86" i="5"/>
  <c r="D116" i="6"/>
  <c r="D126" i="6"/>
  <c r="E126" i="6"/>
  <c r="E132" i="6"/>
  <c r="E188" i="5" l="1"/>
  <c r="D1165" i="1" s="1"/>
  <c r="E247" i="5"/>
  <c r="E252" i="5"/>
  <c r="D694" i="4"/>
  <c r="E410" i="4"/>
  <c r="D410" i="4"/>
  <c r="E292" i="4"/>
  <c r="D292" i="4"/>
  <c r="D75" i="4"/>
  <c r="L1429" i="9"/>
  <c r="J1429" i="9"/>
  <c r="F299" i="9"/>
  <c r="F298" i="9" s="1"/>
  <c r="F297" i="9"/>
  <c r="F296" i="9"/>
  <c r="F295" i="9"/>
  <c r="F294" i="9"/>
  <c r="F292" i="9"/>
  <c r="F291" i="9"/>
  <c r="H290" i="9"/>
  <c r="G290" i="9"/>
  <c r="E290" i="9" s="1"/>
  <c r="B290" i="9" s="1"/>
  <c r="F290" i="9"/>
  <c r="F289" i="9"/>
  <c r="H288" i="9"/>
  <c r="G288" i="9"/>
  <c r="F288" i="9"/>
  <c r="E288" i="9"/>
  <c r="B288" i="9" s="1"/>
  <c r="F287" i="9"/>
  <c r="F286" i="9"/>
  <c r="H285" i="9"/>
  <c r="G285" i="9"/>
  <c r="F285" i="9"/>
  <c r="H284" i="9"/>
  <c r="G284" i="9"/>
  <c r="F284" i="9"/>
  <c r="H283" i="9"/>
  <c r="G283" i="9"/>
  <c r="E283" i="9" s="1"/>
  <c r="B283" i="9" s="1"/>
  <c r="F283" i="9"/>
  <c r="F282" i="9"/>
  <c r="H281" i="9"/>
  <c r="G281" i="9"/>
  <c r="E281" i="9" s="1"/>
  <c r="B281" i="9" s="1"/>
  <c r="F281" i="9"/>
  <c r="H280" i="9"/>
  <c r="G280" i="9"/>
  <c r="F280" i="9"/>
  <c r="H279" i="9"/>
  <c r="G279" i="9"/>
  <c r="F279" i="9"/>
  <c r="F278" i="9"/>
  <c r="F277" i="9"/>
  <c r="F276" i="9"/>
  <c r="F275" i="9" s="1"/>
  <c r="L274" i="9"/>
  <c r="H274" i="9"/>
  <c r="F274" i="9"/>
  <c r="I273" i="9"/>
  <c r="H273" i="9"/>
  <c r="F273" i="9"/>
  <c r="E272" i="9"/>
  <c r="M271" i="9"/>
  <c r="L271" i="9"/>
  <c r="F271" i="9" s="1"/>
  <c r="E271" i="9"/>
  <c r="M270" i="9"/>
  <c r="L270" i="9"/>
  <c r="F270" i="9"/>
  <c r="E270" i="9"/>
  <c r="M269" i="9"/>
  <c r="L269" i="9"/>
  <c r="F269" i="9" s="1"/>
  <c r="B269" i="9" s="1"/>
  <c r="E269" i="9"/>
  <c r="M268" i="9"/>
  <c r="L268" i="9"/>
  <c r="F268" i="9" s="1"/>
  <c r="E268" i="9"/>
  <c r="B268" i="9"/>
  <c r="M267" i="9"/>
  <c r="L267" i="9"/>
  <c r="F267" i="9" s="1"/>
  <c r="E267" i="9"/>
  <c r="M266" i="9"/>
  <c r="L266" i="9"/>
  <c r="F266" i="9"/>
  <c r="E266" i="9"/>
  <c r="M265" i="9"/>
  <c r="L265" i="9"/>
  <c r="F265" i="9" s="1"/>
  <c r="B265" i="9" s="1"/>
  <c r="E265" i="9"/>
  <c r="M264" i="9"/>
  <c r="L264" i="9"/>
  <c r="F264" i="9" s="1"/>
  <c r="B264" i="9" s="1"/>
  <c r="E264" i="9"/>
  <c r="M263" i="9"/>
  <c r="F263" i="9" s="1"/>
  <c r="L263" i="9"/>
  <c r="E263" i="9"/>
  <c r="M262" i="9"/>
  <c r="L262" i="9"/>
  <c r="F262" i="9"/>
  <c r="E262" i="9"/>
  <c r="M261" i="9"/>
  <c r="L261" i="9"/>
  <c r="F261" i="9" s="1"/>
  <c r="B261" i="9" s="1"/>
  <c r="E261" i="9"/>
  <c r="M260" i="9"/>
  <c r="L260" i="9"/>
  <c r="E260" i="9"/>
  <c r="M259" i="9"/>
  <c r="F259" i="9" s="1"/>
  <c r="L259" i="9"/>
  <c r="E259" i="9"/>
  <c r="B259" i="9" s="1"/>
  <c r="M258" i="9"/>
  <c r="L258" i="9"/>
  <c r="F258" i="9"/>
  <c r="E258" i="9"/>
  <c r="M257" i="9"/>
  <c r="L257" i="9"/>
  <c r="F257" i="9"/>
  <c r="B257" i="9" s="1"/>
  <c r="E257" i="9"/>
  <c r="M256" i="9"/>
  <c r="L256" i="9"/>
  <c r="F256" i="9" s="1"/>
  <c r="B256" i="9" s="1"/>
  <c r="E256" i="9"/>
  <c r="M255" i="9"/>
  <c r="F255" i="9" s="1"/>
  <c r="L255" i="9"/>
  <c r="E255" i="9"/>
  <c r="B255" i="9" s="1"/>
  <c r="M254" i="9"/>
  <c r="L254" i="9"/>
  <c r="F254" i="9"/>
  <c r="E254" i="9"/>
  <c r="M253" i="9"/>
  <c r="L253" i="9"/>
  <c r="F253" i="9" s="1"/>
  <c r="B253" i="9" s="1"/>
  <c r="E253" i="9"/>
  <c r="M252" i="9"/>
  <c r="L252" i="9"/>
  <c r="F252" i="9" s="1"/>
  <c r="B252" i="9" s="1"/>
  <c r="E252" i="9"/>
  <c r="M251" i="9"/>
  <c r="F251" i="9" s="1"/>
  <c r="L251" i="9"/>
  <c r="E251" i="9"/>
  <c r="B251" i="9" s="1"/>
  <c r="M250" i="9"/>
  <c r="L250" i="9"/>
  <c r="F250" i="9"/>
  <c r="E250" i="9"/>
  <c r="B250" i="9" s="1"/>
  <c r="M249" i="9"/>
  <c r="L249" i="9"/>
  <c r="F249" i="9" s="1"/>
  <c r="B249" i="9" s="1"/>
  <c r="E249" i="9"/>
  <c r="M248" i="9"/>
  <c r="L248" i="9"/>
  <c r="F248" i="9" s="1"/>
  <c r="B248" i="9" s="1"/>
  <c r="E248" i="9"/>
  <c r="M247" i="9"/>
  <c r="F247" i="9" s="1"/>
  <c r="B247" i="9" s="1"/>
  <c r="L247" i="9"/>
  <c r="E247" i="9"/>
  <c r="M246" i="9"/>
  <c r="L246" i="9"/>
  <c r="F246" i="9"/>
  <c r="E246" i="9"/>
  <c r="B246" i="9" s="1"/>
  <c r="M245" i="9"/>
  <c r="L245" i="9"/>
  <c r="F245" i="9" s="1"/>
  <c r="B245" i="9" s="1"/>
  <c r="E245" i="9"/>
  <c r="M244" i="9"/>
  <c r="L244" i="9"/>
  <c r="F244" i="9" s="1"/>
  <c r="B244" i="9" s="1"/>
  <c r="E244" i="9"/>
  <c r="M243" i="9"/>
  <c r="F243" i="9" s="1"/>
  <c r="B243" i="9" s="1"/>
  <c r="L243" i="9"/>
  <c r="E243" i="9"/>
  <c r="M242" i="9"/>
  <c r="L242" i="9"/>
  <c r="F242" i="9"/>
  <c r="E242" i="9"/>
  <c r="B242" i="9" s="1"/>
  <c r="M241" i="9"/>
  <c r="L241" i="9"/>
  <c r="F241" i="9" s="1"/>
  <c r="B241" i="9" s="1"/>
  <c r="E241" i="9"/>
  <c r="M240" i="9"/>
  <c r="L240" i="9"/>
  <c r="F240" i="9" s="1"/>
  <c r="B240" i="9" s="1"/>
  <c r="E240" i="9"/>
  <c r="M239" i="9"/>
  <c r="F239" i="9" s="1"/>
  <c r="B239" i="9" s="1"/>
  <c r="L239" i="9"/>
  <c r="E239" i="9"/>
  <c r="M238" i="9"/>
  <c r="L238" i="9"/>
  <c r="F238" i="9"/>
  <c r="E238" i="9"/>
  <c r="B238" i="9" s="1"/>
  <c r="M237" i="9"/>
  <c r="L237" i="9"/>
  <c r="F237" i="9" s="1"/>
  <c r="B237" i="9" s="1"/>
  <c r="E237" i="9"/>
  <c r="M236" i="9"/>
  <c r="L236" i="9"/>
  <c r="F236" i="9" s="1"/>
  <c r="B236" i="9" s="1"/>
  <c r="E236" i="9"/>
  <c r="M235" i="9"/>
  <c r="F235" i="9" s="1"/>
  <c r="B235" i="9" s="1"/>
  <c r="L235" i="9"/>
  <c r="E235" i="9"/>
  <c r="M234" i="9"/>
  <c r="L234" i="9"/>
  <c r="F234" i="9"/>
  <c r="E234" i="9"/>
  <c r="B234" i="9" s="1"/>
  <c r="M233" i="9"/>
  <c r="L233" i="9"/>
  <c r="F233" i="9" s="1"/>
  <c r="B233" i="9" s="1"/>
  <c r="E233" i="9"/>
  <c r="M232" i="9"/>
  <c r="L232" i="9"/>
  <c r="F232" i="9" s="1"/>
  <c r="B232" i="9" s="1"/>
  <c r="E232" i="9"/>
  <c r="M231" i="9"/>
  <c r="F231" i="9" s="1"/>
  <c r="B231" i="9" s="1"/>
  <c r="L231" i="9"/>
  <c r="E231" i="9"/>
  <c r="M230" i="9"/>
  <c r="L230" i="9"/>
  <c r="F230" i="9"/>
  <c r="E230" i="9"/>
  <c r="B230" i="9" s="1"/>
  <c r="M229" i="9"/>
  <c r="L229" i="9"/>
  <c r="F229" i="9" s="1"/>
  <c r="B229" i="9" s="1"/>
  <c r="E229" i="9"/>
  <c r="M228" i="9"/>
  <c r="L228" i="9"/>
  <c r="F228" i="9" s="1"/>
  <c r="B228" i="9" s="1"/>
  <c r="E228" i="9"/>
  <c r="M227" i="9"/>
  <c r="F227" i="9" s="1"/>
  <c r="B227" i="9" s="1"/>
  <c r="L227" i="9"/>
  <c r="E227" i="9"/>
  <c r="M226" i="9"/>
  <c r="L226" i="9"/>
  <c r="F226" i="9"/>
  <c r="E226" i="9"/>
  <c r="B226" i="9" s="1"/>
  <c r="H225" i="9"/>
  <c r="G225" i="9"/>
  <c r="E225" i="9" s="1"/>
  <c r="B225" i="9" s="1"/>
  <c r="F225" i="9"/>
  <c r="M224" i="9"/>
  <c r="L224" i="9"/>
  <c r="F224" i="9" s="1"/>
  <c r="B224" i="9" s="1"/>
  <c r="E224" i="9"/>
  <c r="M223" i="9"/>
  <c r="F223" i="9" s="1"/>
  <c r="L223" i="9"/>
  <c r="E223" i="9"/>
  <c r="B223" i="9" s="1"/>
  <c r="M222" i="9"/>
  <c r="L222" i="9"/>
  <c r="F222" i="9"/>
  <c r="E222" i="9"/>
  <c r="M221" i="9"/>
  <c r="L221" i="9"/>
  <c r="F221" i="9"/>
  <c r="B221" i="9" s="1"/>
  <c r="E221" i="9"/>
  <c r="M220" i="9"/>
  <c r="L220" i="9"/>
  <c r="F220" i="9" s="1"/>
  <c r="B220" i="9" s="1"/>
  <c r="E220" i="9"/>
  <c r="M219" i="9"/>
  <c r="F219" i="9" s="1"/>
  <c r="L219" i="9"/>
  <c r="E219" i="9"/>
  <c r="B219" i="9" s="1"/>
  <c r="M218" i="9"/>
  <c r="L218" i="9"/>
  <c r="F218" i="9"/>
  <c r="E218" i="9"/>
  <c r="M217" i="9"/>
  <c r="L217" i="9"/>
  <c r="F217" i="9"/>
  <c r="B217" i="9" s="1"/>
  <c r="E217" i="9"/>
  <c r="M216" i="9"/>
  <c r="L216" i="9"/>
  <c r="E216" i="9"/>
  <c r="M215" i="9"/>
  <c r="F215" i="9" s="1"/>
  <c r="L215" i="9"/>
  <c r="E215" i="9"/>
  <c r="B215" i="9" s="1"/>
  <c r="M214" i="9"/>
  <c r="L214" i="9"/>
  <c r="F214" i="9" s="1"/>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B159" i="9"/>
  <c r="H158" i="9"/>
  <c r="G158" i="9"/>
  <c r="F158" i="9"/>
  <c r="E158" i="9"/>
  <c r="B158" i="9" s="1"/>
  <c r="H157" i="9"/>
  <c r="E157" i="9" s="1"/>
  <c r="B157" i="9" s="1"/>
  <c r="G157" i="9"/>
  <c r="F157" i="9"/>
  <c r="H156" i="9"/>
  <c r="G156" i="9"/>
  <c r="E156" i="9" s="1"/>
  <c r="B156" i="9" s="1"/>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F151" i="9"/>
  <c r="B151" i="9"/>
  <c r="H150" i="9"/>
  <c r="G150" i="9"/>
  <c r="F150" i="9"/>
  <c r="E150" i="9"/>
  <c r="B150" i="9" s="1"/>
  <c r="H149" i="9"/>
  <c r="E149" i="9" s="1"/>
  <c r="B149" i="9" s="1"/>
  <c r="G149" i="9"/>
  <c r="F149" i="9"/>
  <c r="H148" i="9"/>
  <c r="G148" i="9"/>
  <c r="E148" i="9" s="1"/>
  <c r="B148" i="9" s="1"/>
  <c r="F148" i="9"/>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E120" i="9" s="1"/>
  <c r="B120" i="9" s="1"/>
  <c r="F120" i="9"/>
  <c r="H119" i="9"/>
  <c r="G119" i="9"/>
  <c r="E119" i="9" s="1"/>
  <c r="B119" i="9" s="1"/>
  <c r="F119" i="9"/>
  <c r="H118" i="9"/>
  <c r="G118" i="9"/>
  <c r="E118" i="9" s="1"/>
  <c r="B118" i="9" s="1"/>
  <c r="F118" i="9"/>
  <c r="H117" i="9"/>
  <c r="E117" i="9" s="1"/>
  <c r="B117" i="9" s="1"/>
  <c r="G117" i="9"/>
  <c r="F117" i="9"/>
  <c r="H116" i="9"/>
  <c r="G116" i="9"/>
  <c r="E116" i="9" s="1"/>
  <c r="B116" i="9" s="1"/>
  <c r="F116" i="9"/>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G68" i="9"/>
  <c r="F68" i="9"/>
  <c r="E68" i="9"/>
  <c r="B68" i="9" s="1"/>
  <c r="H67" i="9"/>
  <c r="G67" i="9"/>
  <c r="F67" i="9"/>
  <c r="E67" i="9"/>
  <c r="B67" i="9" s="1"/>
  <c r="H66" i="9"/>
  <c r="G66" i="9"/>
  <c r="E66" i="9" s="1"/>
  <c r="B66" i="9" s="1"/>
  <c r="F66" i="9"/>
  <c r="H65" i="9"/>
  <c r="G65" i="9"/>
  <c r="E65" i="9" s="1"/>
  <c r="B65" i="9" s="1"/>
  <c r="F65" i="9"/>
  <c r="H64" i="9"/>
  <c r="G64" i="9"/>
  <c r="F64" i="9"/>
  <c r="E64" i="9"/>
  <c r="B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G48" i="9"/>
  <c r="F48" i="9"/>
  <c r="E48" i="9"/>
  <c r="B48" i="9" s="1"/>
  <c r="H47" i="9"/>
  <c r="G47" i="9"/>
  <c r="F47" i="9"/>
  <c r="E47" i="9"/>
  <c r="B47" i="9" s="1"/>
  <c r="H46" i="9"/>
  <c r="G46" i="9"/>
  <c r="E46" i="9" s="1"/>
  <c r="B46" i="9" s="1"/>
  <c r="F46" i="9"/>
  <c r="H45" i="9"/>
  <c r="G45" i="9"/>
  <c r="E45" i="9" s="1"/>
  <c r="B45" i="9" s="1"/>
  <c r="F45" i="9"/>
  <c r="H44" i="9"/>
  <c r="G44" i="9"/>
  <c r="F44" i="9"/>
  <c r="E44" i="9"/>
  <c r="B44" i="9" s="1"/>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E37" i="9" s="1"/>
  <c r="B37" i="9" s="1"/>
  <c r="F37" i="9"/>
  <c r="H36" i="9"/>
  <c r="E36" i="9" s="1"/>
  <c r="B36" i="9" s="1"/>
  <c r="G36" i="9"/>
  <c r="F36" i="9"/>
  <c r="H35" i="9"/>
  <c r="G35" i="9"/>
  <c r="F35" i="9"/>
  <c r="E35" i="9"/>
  <c r="B35" i="9" s="1"/>
  <c r="H34" i="9"/>
  <c r="G34" i="9"/>
  <c r="E34" i="9" s="1"/>
  <c r="B34" i="9" s="1"/>
  <c r="F34" i="9"/>
  <c r="H33" i="9"/>
  <c r="G33" i="9"/>
  <c r="E33" i="9" s="1"/>
  <c r="B33" i="9" s="1"/>
  <c r="F33" i="9"/>
  <c r="H32" i="9"/>
  <c r="G32" i="9"/>
  <c r="F32" i="9"/>
  <c r="E32" i="9"/>
  <c r="B32" i="9" s="1"/>
  <c r="H31" i="9"/>
  <c r="G31" i="9"/>
  <c r="F31" i="9"/>
  <c r="E31" i="9"/>
  <c r="B31" i="9" s="1"/>
  <c r="H30" i="9"/>
  <c r="G30" i="9"/>
  <c r="E30" i="9" s="1"/>
  <c r="B30" i="9" s="1"/>
  <c r="F30" i="9"/>
  <c r="H29" i="9"/>
  <c r="G29" i="9"/>
  <c r="E29" i="9" s="1"/>
  <c r="B29" i="9" s="1"/>
  <c r="F29" i="9"/>
  <c r="H28" i="9"/>
  <c r="G28" i="9"/>
  <c r="F28" i="9"/>
  <c r="E28" i="9"/>
  <c r="B28" i="9" s="1"/>
  <c r="H27" i="9"/>
  <c r="G27" i="9"/>
  <c r="F27" i="9"/>
  <c r="E27" i="9"/>
  <c r="B27" i="9" s="1"/>
  <c r="H26" i="9"/>
  <c r="G26" i="9"/>
  <c r="E26" i="9" s="1"/>
  <c r="B26" i="9" s="1"/>
  <c r="F26" i="9"/>
  <c r="H25" i="9"/>
  <c r="G25" i="9"/>
  <c r="E25" i="9" s="1"/>
  <c r="B25" i="9" s="1"/>
  <c r="F25" i="9"/>
  <c r="H24" i="9"/>
  <c r="G24" i="9"/>
  <c r="F24" i="9"/>
  <c r="E24" i="9"/>
  <c r="B24" i="9" s="1"/>
  <c r="H23" i="9"/>
  <c r="G23" i="9"/>
  <c r="F23" i="9"/>
  <c r="E23" i="9"/>
  <c r="B23" i="9" s="1"/>
  <c r="H22" i="9"/>
  <c r="G22" i="9"/>
  <c r="E22" i="9" s="1"/>
  <c r="B22" i="9" s="1"/>
  <c r="F22" i="9"/>
  <c r="H21" i="9"/>
  <c r="G21" i="9"/>
  <c r="E21" i="9" s="1"/>
  <c r="B21" i="9" s="1"/>
  <c r="F21" i="9"/>
  <c r="F20" i="9"/>
  <c r="F4" i="9"/>
  <c r="O3" i="9"/>
  <c r="G274" i="9" s="1"/>
  <c r="E274" i="9" s="1"/>
  <c r="B274" i="9" s="1"/>
  <c r="I3" i="9"/>
  <c r="H3" i="9"/>
  <c r="G3" i="9"/>
  <c r="D101" i="8"/>
  <c r="C1576" i="1" s="1"/>
  <c r="H1576" i="1" s="1"/>
  <c r="D95" i="8"/>
  <c r="D90" i="8"/>
  <c r="D85" i="8"/>
  <c r="D80" i="8"/>
  <c r="D75" i="8"/>
  <c r="D70" i="8"/>
  <c r="D65" i="8"/>
  <c r="D60" i="8"/>
  <c r="D55" i="8"/>
  <c r="D49" i="8" s="1"/>
  <c r="D50" i="8"/>
  <c r="D44" i="8"/>
  <c r="D36" i="8"/>
  <c r="D26" i="8"/>
  <c r="D24" i="8" s="1"/>
  <c r="C1499" i="1" s="1"/>
  <c r="H1499" i="1" s="1"/>
  <c r="D18" i="8"/>
  <c r="D8" i="8"/>
  <c r="D6" i="8"/>
  <c r="C1481" i="1" s="1"/>
  <c r="H1481" i="1" s="1"/>
  <c r="E44" i="7"/>
  <c r="D44" i="7"/>
  <c r="E39" i="7"/>
  <c r="D39" i="7"/>
  <c r="D38" i="7" s="1"/>
  <c r="E38" i="7"/>
  <c r="E30" i="7"/>
  <c r="D30" i="7"/>
  <c r="E23" i="7"/>
  <c r="E22" i="7" s="1"/>
  <c r="D23" i="7"/>
  <c r="D22" i="7"/>
  <c r="E14" i="7"/>
  <c r="D14" i="7"/>
  <c r="E7" i="7"/>
  <c r="D7" i="7"/>
  <c r="D6" i="7" s="1"/>
  <c r="D5" i="7" s="1"/>
  <c r="E6" i="7"/>
  <c r="E5" i="7" s="1"/>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F118" i="6"/>
  <c r="E118" i="6"/>
  <c r="D118" i="6"/>
  <c r="F117" i="6"/>
  <c r="F116"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F6"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D250" i="5"/>
  <c r="C1227" i="1" s="1"/>
  <c r="F249" i="5"/>
  <c r="F248" i="5"/>
  <c r="F247" i="5"/>
  <c r="E246" i="5"/>
  <c r="D246" i="5"/>
  <c r="F244" i="5"/>
  <c r="F243" i="5"/>
  <c r="E242" i="5"/>
  <c r="D242" i="5"/>
  <c r="F242" i="5" s="1"/>
  <c r="F241" i="5"/>
  <c r="F240" i="5"/>
  <c r="E239" i="5"/>
  <c r="D239" i="5"/>
  <c r="D238" i="5" s="1"/>
  <c r="C1215" i="1" s="1"/>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E190" i="5" s="1"/>
  <c r="H291" i="9" s="1"/>
  <c r="D191" i="5"/>
  <c r="D190" i="5"/>
  <c r="G291" i="9" s="1"/>
  <c r="F189" i="5"/>
  <c r="F187" i="5"/>
  <c r="F186" i="5"/>
  <c r="F185" i="5"/>
  <c r="F184" i="5"/>
  <c r="F183" i="5"/>
  <c r="F182" i="5"/>
  <c r="F181" i="5"/>
  <c r="E180" i="5"/>
  <c r="D180" i="5"/>
  <c r="D177" i="5" s="1"/>
  <c r="C1154" i="1" s="1"/>
  <c r="F179" i="5"/>
  <c r="F178" i="5"/>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6" i="9" s="1"/>
  <c r="D88" i="5"/>
  <c r="G286" i="9" s="1"/>
  <c r="D87" i="5"/>
  <c r="F86" i="5"/>
  <c r="F85" i="5"/>
  <c r="F84" i="5"/>
  <c r="F83" i="5"/>
  <c r="F82" i="5"/>
  <c r="F81" i="5"/>
  <c r="F80" i="5"/>
  <c r="F79" i="5"/>
  <c r="E79" i="5"/>
  <c r="D79" i="5"/>
  <c r="E78" i="5"/>
  <c r="D78" i="5"/>
  <c r="F77" i="5"/>
  <c r="F76" i="5"/>
  <c r="F75" i="5"/>
  <c r="F74" i="5"/>
  <c r="F73" i="5"/>
  <c r="F72" i="5"/>
  <c r="F71" i="5"/>
  <c r="E70" i="5"/>
  <c r="E69" i="5" s="1"/>
  <c r="D1047" i="1" s="1"/>
  <c r="D70" i="5"/>
  <c r="F70" i="5" s="1"/>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D12" i="5" s="1"/>
  <c r="F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D535" i="4"/>
  <c r="F534" i="4"/>
  <c r="F533" i="4"/>
  <c r="F532" i="4"/>
  <c r="F531" i="4"/>
  <c r="E530" i="4"/>
  <c r="D530" i="4"/>
  <c r="F527" i="4"/>
  <c r="F526" i="4"/>
  <c r="E525" i="4"/>
  <c r="D525" i="4"/>
  <c r="F525" i="4" s="1"/>
  <c r="F524" i="4"/>
  <c r="F523" i="4"/>
  <c r="F522" i="4"/>
  <c r="E522" i="4"/>
  <c r="E515" i="4" s="1"/>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E420" i="4" s="1"/>
  <c r="D427" i="4"/>
  <c r="F427" i="4" s="1"/>
  <c r="F426" i="4"/>
  <c r="F425" i="4"/>
  <c r="F424" i="4"/>
  <c r="F423" i="4"/>
  <c r="E422" i="4"/>
  <c r="D422" i="4"/>
  <c r="F422" i="4" s="1"/>
  <c r="E418" i="4"/>
  <c r="D418" i="4"/>
  <c r="F418" i="4" s="1"/>
  <c r="E417" i="4"/>
  <c r="D417" i="4"/>
  <c r="C412" i="1" s="1"/>
  <c r="E416" i="4"/>
  <c r="D416" i="4"/>
  <c r="F416" i="4" s="1"/>
  <c r="F411" i="4"/>
  <c r="F410" i="4"/>
  <c r="F409" i="4"/>
  <c r="F406" i="4"/>
  <c r="F405" i="4"/>
  <c r="F404" i="4"/>
  <c r="F403" i="4"/>
  <c r="F402" i="4"/>
  <c r="E402" i="4"/>
  <c r="D402" i="4"/>
  <c r="F401" i="4"/>
  <c r="F400" i="4"/>
  <c r="E400" i="4"/>
  <c r="D400" i="4"/>
  <c r="F399" i="4"/>
  <c r="F398" i="4"/>
  <c r="E397" i="4"/>
  <c r="E396" i="4" s="1"/>
  <c r="D397" i="4"/>
  <c r="F397" i="4" s="1"/>
  <c r="F395" i="4"/>
  <c r="F394" i="4"/>
  <c r="F393" i="4"/>
  <c r="F392" i="4"/>
  <c r="E391" i="4"/>
  <c r="F391" i="4" s="1"/>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E363" i="4"/>
  <c r="F362" i="4"/>
  <c r="F361" i="4"/>
  <c r="F360" i="4"/>
  <c r="F359" i="4"/>
  <c r="F358" i="4"/>
  <c r="F357" i="4"/>
  <c r="F356" i="4"/>
  <c r="E356" i="4"/>
  <c r="D356" i="4"/>
  <c r="F355" i="4"/>
  <c r="F354" i="4"/>
  <c r="F353" i="4"/>
  <c r="E352" i="4"/>
  <c r="E351" i="4" s="1"/>
  <c r="D352" i="4"/>
  <c r="D351" i="4" s="1"/>
  <c r="F349" i="4"/>
  <c r="F348" i="4"/>
  <c r="E348" i="4"/>
  <c r="D348" i="4"/>
  <c r="F347" i="4"/>
  <c r="F346" i="4"/>
  <c r="E345" i="4"/>
  <c r="E344" i="4" s="1"/>
  <c r="D345" i="4"/>
  <c r="F345"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D311" i="4" s="1"/>
  <c r="F311" i="4" s="1"/>
  <c r="E311" i="4"/>
  <c r="F310" i="4"/>
  <c r="F309" i="4"/>
  <c r="F308" i="4"/>
  <c r="F307" i="4"/>
  <c r="F306" i="4"/>
  <c r="F305" i="4"/>
  <c r="F304" i="4"/>
  <c r="E304" i="4"/>
  <c r="D304" i="4"/>
  <c r="F303" i="4"/>
  <c r="F302" i="4"/>
  <c r="F301" i="4"/>
  <c r="E300" i="4"/>
  <c r="E299" i="4" s="1"/>
  <c r="E298" i="4" s="1"/>
  <c r="D300" i="4"/>
  <c r="D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F264" i="4" s="1"/>
  <c r="D264" i="4"/>
  <c r="D263" i="4"/>
  <c r="F262" i="4"/>
  <c r="F261" i="4"/>
  <c r="F260" i="4"/>
  <c r="F259" i="4"/>
  <c r="E259" i="4"/>
  <c r="D259" i="4"/>
  <c r="F258" i="4"/>
  <c r="F257" i="4"/>
  <c r="F256" i="4"/>
  <c r="F255" i="4"/>
  <c r="F254" i="4"/>
  <c r="F253" i="4"/>
  <c r="E253" i="4"/>
  <c r="D253" i="4"/>
  <c r="E252" i="4"/>
  <c r="F252" i="4" s="1"/>
  <c r="D252" i="4"/>
  <c r="F251" i="4"/>
  <c r="F250" i="4"/>
  <c r="F249" i="4"/>
  <c r="F248" i="4"/>
  <c r="E247" i="4"/>
  <c r="D247" i="4"/>
  <c r="F247" i="4" s="1"/>
  <c r="F246" i="4"/>
  <c r="F245" i="4"/>
  <c r="E244" i="4"/>
  <c r="F244" i="4" s="1"/>
  <c r="D244" i="4"/>
  <c r="F243" i="4"/>
  <c r="F242" i="4"/>
  <c r="F241" i="4"/>
  <c r="E240" i="4"/>
  <c r="D240" i="4"/>
  <c r="F240" i="4" s="1"/>
  <c r="F239" i="4"/>
  <c r="F238" i="4"/>
  <c r="F237" i="4"/>
  <c r="E236" i="4"/>
  <c r="F236" i="4" s="1"/>
  <c r="D236" i="4"/>
  <c r="F235" i="4"/>
  <c r="F234" i="4"/>
  <c r="F233" i="4"/>
  <c r="F232" i="4"/>
  <c r="E231" i="4"/>
  <c r="D231" i="4"/>
  <c r="F231" i="4" s="1"/>
  <c r="F230" i="4"/>
  <c r="F229" i="4"/>
  <c r="F228" i="4"/>
  <c r="E228" i="4"/>
  <c r="D228" i="4"/>
  <c r="F227" i="4"/>
  <c r="F226" i="4"/>
  <c r="F225" i="4"/>
  <c r="E225" i="4"/>
  <c r="D225" i="4"/>
  <c r="E224" i="4"/>
  <c r="F223" i="4"/>
  <c r="F222" i="4"/>
  <c r="F221" i="4"/>
  <c r="F220" i="4"/>
  <c r="E219" i="4"/>
  <c r="D219" i="4"/>
  <c r="F219" i="4" s="1"/>
  <c r="F218" i="4"/>
  <c r="F217" i="4"/>
  <c r="E216" i="4"/>
  <c r="F216" i="4" s="1"/>
  <c r="D216" i="4"/>
  <c r="D215" i="4"/>
  <c r="F214" i="4"/>
  <c r="F213" i="4"/>
  <c r="F212" i="4"/>
  <c r="F211" i="4"/>
  <c r="E210" i="4"/>
  <c r="D210" i="4"/>
  <c r="F210" i="4" s="1"/>
  <c r="F209" i="4"/>
  <c r="F208" i="4"/>
  <c r="F207" i="4"/>
  <c r="F206" i="4"/>
  <c r="F205" i="4"/>
  <c r="F204" i="4"/>
  <c r="F203" i="4"/>
  <c r="E202" i="4"/>
  <c r="F202" i="4" s="1"/>
  <c r="D202" i="4"/>
  <c r="F201" i="4"/>
  <c r="F200" i="4"/>
  <c r="F199" i="4"/>
  <c r="F198" i="4"/>
  <c r="E197" i="4"/>
  <c r="E196" i="4" s="1"/>
  <c r="D197" i="4"/>
  <c r="D196" i="4" s="1"/>
  <c r="F196" i="4" s="1"/>
  <c r="F195" i="4"/>
  <c r="F194" i="4"/>
  <c r="F193" i="4"/>
  <c r="F192" i="4"/>
  <c r="F191" i="4"/>
  <c r="F190" i="4"/>
  <c r="F189" i="4"/>
  <c r="E188" i="4"/>
  <c r="F188" i="4" s="1"/>
  <c r="D188" i="4"/>
  <c r="F187" i="4"/>
  <c r="F186" i="4"/>
  <c r="F185" i="4"/>
  <c r="F184" i="4"/>
  <c r="F183" i="4"/>
  <c r="F182" i="4"/>
  <c r="F181" i="4"/>
  <c r="F180" i="4"/>
  <c r="F179" i="4"/>
  <c r="F178" i="4"/>
  <c r="F177" i="4"/>
  <c r="E177" i="4"/>
  <c r="D177" i="4"/>
  <c r="F176" i="4"/>
  <c r="F175" i="4"/>
  <c r="F174" i="4"/>
  <c r="F173" i="4"/>
  <c r="F172" i="4"/>
  <c r="F171" i="4"/>
  <c r="F170" i="4"/>
  <c r="E169" i="4"/>
  <c r="E163" i="4" s="1"/>
  <c r="D169" i="4"/>
  <c r="F169" i="4" s="1"/>
  <c r="F168" i="4"/>
  <c r="F167" i="4"/>
  <c r="F166" i="4"/>
  <c r="F165" i="4"/>
  <c r="E164" i="4"/>
  <c r="D164" i="4"/>
  <c r="F164" i="4" s="1"/>
  <c r="F162" i="4"/>
  <c r="F161" i="4"/>
  <c r="F160" i="4"/>
  <c r="E159" i="4"/>
  <c r="D159" i="4"/>
  <c r="F159" i="4" s="1"/>
  <c r="F158" i="4"/>
  <c r="F157" i="4"/>
  <c r="F156" i="4"/>
  <c r="F155" i="4"/>
  <c r="F154" i="4"/>
  <c r="E153" i="4"/>
  <c r="E152" i="4" s="1"/>
  <c r="D153" i="4"/>
  <c r="F153" i="4" s="1"/>
  <c r="D152" i="4"/>
  <c r="F150" i="4"/>
  <c r="F149" i="4"/>
  <c r="F148" i="4"/>
  <c r="F147" i="4"/>
  <c r="F146" i="4"/>
  <c r="F145" i="4"/>
  <c r="F144" i="4"/>
  <c r="F143" i="4"/>
  <c r="F142" i="4"/>
  <c r="F141" i="4"/>
  <c r="E140" i="4"/>
  <c r="D140" i="4"/>
  <c r="F140" i="4" s="1"/>
  <c r="E139" i="4"/>
  <c r="F138" i="4"/>
  <c r="F137" i="4"/>
  <c r="F136" i="4"/>
  <c r="F135" i="4"/>
  <c r="F134" i="4"/>
  <c r="E134" i="4"/>
  <c r="D134" i="4"/>
  <c r="E133" i="4"/>
  <c r="D133" i="4"/>
  <c r="F133" i="4" s="1"/>
  <c r="F132" i="4"/>
  <c r="F131" i="4"/>
  <c r="F130" i="4"/>
  <c r="F129" i="4"/>
  <c r="E128" i="4"/>
  <c r="D128" i="4"/>
  <c r="F128" i="4" s="1"/>
  <c r="F127" i="4"/>
  <c r="F126" i="4"/>
  <c r="E125" i="4"/>
  <c r="E124" i="4" s="1"/>
  <c r="D125" i="4"/>
  <c r="F125" i="4" s="1"/>
  <c r="D124" i="4"/>
  <c r="F123" i="4"/>
  <c r="F122" i="4"/>
  <c r="F121" i="4"/>
  <c r="E120" i="4"/>
  <c r="F120" i="4" s="1"/>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7" i="4" s="1"/>
  <c r="F76" i="4"/>
  <c r="F75" i="4"/>
  <c r="E74" i="4"/>
  <c r="D74" i="4"/>
  <c r="C70" i="1" s="1"/>
  <c r="F73" i="4"/>
  <c r="F72" i="4"/>
  <c r="F71" i="4"/>
  <c r="E71" i="4"/>
  <c r="D71" i="4"/>
  <c r="F70" i="4"/>
  <c r="F69" i="4"/>
  <c r="E68" i="4"/>
  <c r="D68" i="4"/>
  <c r="F68" i="4" s="1"/>
  <c r="F67" i="4"/>
  <c r="F66" i="4"/>
  <c r="E65" i="4"/>
  <c r="D65" i="4"/>
  <c r="F65" i="4" s="1"/>
  <c r="F64" i="4"/>
  <c r="F63" i="4"/>
  <c r="E62" i="4"/>
  <c r="F62" i="4" s="1"/>
  <c r="D62" i="4"/>
  <c r="F61" i="4"/>
  <c r="F60" i="4"/>
  <c r="F59" i="4"/>
  <c r="E59" i="4"/>
  <c r="D59" i="4"/>
  <c r="F58" i="4"/>
  <c r="F57" i="4"/>
  <c r="F56" i="4"/>
  <c r="F55" i="4"/>
  <c r="E54" i="4"/>
  <c r="F54" i="4" s="1"/>
  <c r="D54" i="4"/>
  <c r="F53" i="4"/>
  <c r="F52" i="4"/>
  <c r="F51" i="4"/>
  <c r="E51" i="4"/>
  <c r="D51" i="4"/>
  <c r="D50" i="4" s="1"/>
  <c r="F50" i="4" s="1"/>
  <c r="E50" i="4"/>
  <c r="F49" i="4"/>
  <c r="F48" i="4"/>
  <c r="F47" i="4"/>
  <c r="F46" i="4"/>
  <c r="E45" i="4"/>
  <c r="E44" i="4" s="1"/>
  <c r="D45" i="4"/>
  <c r="D44" i="4" s="1"/>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E6" i="4" s="1"/>
  <c r="D17" i="4"/>
  <c r="F17" i="4" s="1"/>
  <c r="F16" i="4"/>
  <c r="F15" i="4"/>
  <c r="F14" i="4"/>
  <c r="F13" i="4"/>
  <c r="F12" i="4"/>
  <c r="F11" i="4"/>
  <c r="F10" i="4"/>
  <c r="F9" i="4"/>
  <c r="E8" i="4"/>
  <c r="D8" i="4"/>
  <c r="F8" i="4" s="1"/>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I25" i="3"/>
  <c r="G25" i="3"/>
  <c r="B25" i="3"/>
  <c r="H24" i="3"/>
  <c r="G24" i="3"/>
  <c r="B24" i="3"/>
  <c r="G23" i="3"/>
  <c r="B23" i="3"/>
  <c r="G22" i="3"/>
  <c r="B22" i="3"/>
  <c r="G21" i="3"/>
  <c r="B21" i="3"/>
  <c r="I20" i="3"/>
  <c r="G20" i="3"/>
  <c r="B20" i="3"/>
  <c r="G19" i="3"/>
  <c r="B19" i="3"/>
  <c r="G18" i="3"/>
  <c r="B18" i="3"/>
  <c r="G17" i="3"/>
  <c r="B17" i="3"/>
  <c r="G16" i="3"/>
  <c r="B16" i="3"/>
  <c r="H10" i="3" a="1"/>
  <c r="H10" i="3" s="1"/>
  <c r="L3" i="9" s="1"/>
  <c r="C1580" i="1"/>
  <c r="H1580" i="1" s="1"/>
  <c r="H1579" i="1"/>
  <c r="G1579" i="1"/>
  <c r="C1579" i="1"/>
  <c r="H1578" i="1"/>
  <c r="G1578" i="1"/>
  <c r="C1578" i="1"/>
  <c r="C1577" i="1"/>
  <c r="H1575" i="1"/>
  <c r="G1575" i="1"/>
  <c r="C1575" i="1"/>
  <c r="H1574" i="1"/>
  <c r="G1574" i="1"/>
  <c r="C1574" i="1"/>
  <c r="C1573" i="1"/>
  <c r="C1572" i="1"/>
  <c r="H1571" i="1"/>
  <c r="G1571" i="1"/>
  <c r="C1571" i="1"/>
  <c r="H1570" i="1"/>
  <c r="G1570" i="1"/>
  <c r="C1570" i="1"/>
  <c r="C1569" i="1"/>
  <c r="H1569" i="1" s="1"/>
  <c r="C1568" i="1"/>
  <c r="H1567" i="1"/>
  <c r="G1567" i="1"/>
  <c r="C1567" i="1"/>
  <c r="H1566" i="1"/>
  <c r="G1566" i="1"/>
  <c r="C1566" i="1"/>
  <c r="G1565" i="1"/>
  <c r="C1565" i="1"/>
  <c r="H1565" i="1" s="1"/>
  <c r="C1564" i="1"/>
  <c r="H1563" i="1"/>
  <c r="G1563" i="1"/>
  <c r="C1563" i="1"/>
  <c r="H1562" i="1"/>
  <c r="G1562" i="1"/>
  <c r="C1562" i="1"/>
  <c r="C1561" i="1"/>
  <c r="H1561" i="1" s="1"/>
  <c r="C1560" i="1"/>
  <c r="H1559" i="1"/>
  <c r="G1559" i="1"/>
  <c r="C1559" i="1"/>
  <c r="H1558" i="1"/>
  <c r="G1558" i="1"/>
  <c r="C1558" i="1"/>
  <c r="G1557" i="1"/>
  <c r="C1557" i="1"/>
  <c r="H1557" i="1" s="1"/>
  <c r="C1556" i="1"/>
  <c r="H1555" i="1"/>
  <c r="G1555" i="1"/>
  <c r="C1555" i="1"/>
  <c r="H1554" i="1"/>
  <c r="G1554" i="1"/>
  <c r="C1554" i="1"/>
  <c r="C1553" i="1"/>
  <c r="H1553" i="1" s="1"/>
  <c r="C1552" i="1"/>
  <c r="G1552" i="1" s="1"/>
  <c r="H1551" i="1"/>
  <c r="G1551" i="1"/>
  <c r="C1551" i="1"/>
  <c r="C1550" i="1"/>
  <c r="H1550" i="1" s="1"/>
  <c r="C1549" i="1"/>
  <c r="H1549" i="1" s="1"/>
  <c r="C1548" i="1"/>
  <c r="G1548" i="1" s="1"/>
  <c r="H1547" i="1"/>
  <c r="G1547" i="1"/>
  <c r="C1547" i="1"/>
  <c r="H1546" i="1"/>
  <c r="C1546" i="1"/>
  <c r="G1546" i="1" s="1"/>
  <c r="C1545" i="1"/>
  <c r="H1545" i="1" s="1"/>
  <c r="C1544" i="1"/>
  <c r="G1544" i="1" s="1"/>
  <c r="H1543" i="1"/>
  <c r="G1543" i="1"/>
  <c r="C1543" i="1"/>
  <c r="C1542" i="1"/>
  <c r="H1542" i="1" s="1"/>
  <c r="C1541" i="1"/>
  <c r="H1541" i="1" s="1"/>
  <c r="C1540" i="1"/>
  <c r="G1540" i="1" s="1"/>
  <c r="H1539" i="1"/>
  <c r="G1539" i="1"/>
  <c r="C1539" i="1"/>
  <c r="H1538" i="1"/>
  <c r="C1538" i="1"/>
  <c r="G1538" i="1" s="1"/>
  <c r="C1537" i="1"/>
  <c r="H1537" i="1" s="1"/>
  <c r="C1536" i="1"/>
  <c r="G1536" i="1" s="1"/>
  <c r="H1535" i="1"/>
  <c r="G1535" i="1"/>
  <c r="C1535" i="1"/>
  <c r="C1534" i="1"/>
  <c r="H1534" i="1" s="1"/>
  <c r="C1533" i="1"/>
  <c r="H1533" i="1" s="1"/>
  <c r="C1532" i="1"/>
  <c r="G1532" i="1" s="1"/>
  <c r="H1531" i="1"/>
  <c r="G1531" i="1"/>
  <c r="C1531" i="1"/>
  <c r="H1530" i="1"/>
  <c r="C1530" i="1"/>
  <c r="G1530" i="1" s="1"/>
  <c r="C1529" i="1"/>
  <c r="H1529" i="1" s="1"/>
  <c r="C1528" i="1"/>
  <c r="G1528" i="1" s="1"/>
  <c r="H1527" i="1"/>
  <c r="G1527" i="1"/>
  <c r="C1527" i="1"/>
  <c r="C1526" i="1"/>
  <c r="H1526" i="1" s="1"/>
  <c r="C1525" i="1"/>
  <c r="H1525" i="1" s="1"/>
  <c r="C1524" i="1"/>
  <c r="G1524" i="1" s="1"/>
  <c r="H1523" i="1"/>
  <c r="G1523" i="1"/>
  <c r="C1523" i="1"/>
  <c r="H1522" i="1"/>
  <c r="C1522" i="1"/>
  <c r="G1522" i="1" s="1"/>
  <c r="C1521" i="1"/>
  <c r="H1521" i="1" s="1"/>
  <c r="C1520" i="1"/>
  <c r="G1520" i="1" s="1"/>
  <c r="H1519" i="1"/>
  <c r="G1519" i="1"/>
  <c r="C1519" i="1"/>
  <c r="C1516" i="1"/>
  <c r="G1516" i="1" s="1"/>
  <c r="H1515" i="1"/>
  <c r="G1515" i="1"/>
  <c r="C1515" i="1"/>
  <c r="H1514" i="1"/>
  <c r="C1514" i="1"/>
  <c r="G1514" i="1" s="1"/>
  <c r="C1513" i="1"/>
  <c r="H1513" i="1" s="1"/>
  <c r="C1512" i="1"/>
  <c r="G1512" i="1" s="1"/>
  <c r="H1511" i="1"/>
  <c r="G1511" i="1"/>
  <c r="C1511" i="1"/>
  <c r="C1510" i="1"/>
  <c r="H1510" i="1" s="1"/>
  <c r="C1509" i="1"/>
  <c r="H1509" i="1" s="1"/>
  <c r="C1508" i="1"/>
  <c r="G1508" i="1" s="1"/>
  <c r="H1507" i="1"/>
  <c r="G1507" i="1"/>
  <c r="C1507" i="1"/>
  <c r="H1506" i="1"/>
  <c r="C1506" i="1"/>
  <c r="G1506" i="1" s="1"/>
  <c r="C1505" i="1"/>
  <c r="H1505" i="1" s="1"/>
  <c r="C1504" i="1"/>
  <c r="G1504" i="1" s="1"/>
  <c r="H1503" i="1"/>
  <c r="G1503" i="1"/>
  <c r="C1503" i="1"/>
  <c r="C1502" i="1"/>
  <c r="H1502" i="1" s="1"/>
  <c r="C1501" i="1"/>
  <c r="H1501" i="1" s="1"/>
  <c r="C1500" i="1"/>
  <c r="G1500" i="1" s="1"/>
  <c r="H1498" i="1"/>
  <c r="C1498" i="1"/>
  <c r="G1498" i="1" s="1"/>
  <c r="C1497" i="1"/>
  <c r="H1497" i="1" s="1"/>
  <c r="C1496" i="1"/>
  <c r="G1496" i="1" s="1"/>
  <c r="H1495" i="1"/>
  <c r="G1495" i="1"/>
  <c r="C1495" i="1"/>
  <c r="C1494" i="1"/>
  <c r="H1494" i="1" s="1"/>
  <c r="C1493" i="1"/>
  <c r="H1493" i="1" s="1"/>
  <c r="C1492" i="1"/>
  <c r="G1492" i="1" s="1"/>
  <c r="H1491" i="1"/>
  <c r="G1491" i="1"/>
  <c r="C1491" i="1"/>
  <c r="H1490" i="1"/>
  <c r="C1490" i="1"/>
  <c r="G1490" i="1" s="1"/>
  <c r="C1489" i="1"/>
  <c r="H1489" i="1" s="1"/>
  <c r="C1488" i="1"/>
  <c r="G1488" i="1" s="1"/>
  <c r="H1487" i="1"/>
  <c r="G1487" i="1"/>
  <c r="C1487" i="1"/>
  <c r="C1486" i="1"/>
  <c r="H1486" i="1" s="1"/>
  <c r="C1485" i="1"/>
  <c r="H1485" i="1" s="1"/>
  <c r="C1484" i="1"/>
  <c r="G1484" i="1" s="1"/>
  <c r="H1483" i="1"/>
  <c r="G1483" i="1"/>
  <c r="C1483" i="1"/>
  <c r="C1482" i="1"/>
  <c r="G1482" i="1" s="1"/>
  <c r="C1480" i="1"/>
  <c r="H1480" i="1" s="1"/>
  <c r="D1479" i="1"/>
  <c r="G1479" i="1" s="1"/>
  <c r="C1479" i="1"/>
  <c r="D1478" i="1"/>
  <c r="C1478" i="1"/>
  <c r="J1478" i="1" s="1"/>
  <c r="D1477" i="1"/>
  <c r="C1477" i="1"/>
  <c r="G1476" i="1"/>
  <c r="D1476" i="1"/>
  <c r="C1476" i="1"/>
  <c r="J1476" i="1" s="1"/>
  <c r="G1475" i="1"/>
  <c r="D1475" i="1"/>
  <c r="C1475" i="1"/>
  <c r="H1475" i="1" s="1"/>
  <c r="D1474" i="1"/>
  <c r="G1474" i="1" s="1"/>
  <c r="C1474" i="1"/>
  <c r="D1473" i="1"/>
  <c r="C1473" i="1"/>
  <c r="J1473" i="1" s="1"/>
  <c r="D1472" i="1"/>
  <c r="C1472" i="1"/>
  <c r="G1471" i="1"/>
  <c r="D1471" i="1"/>
  <c r="C1471" i="1"/>
  <c r="J1471" i="1" s="1"/>
  <c r="G1470" i="1"/>
  <c r="D1470" i="1"/>
  <c r="C1470" i="1"/>
  <c r="H1470" i="1" s="1"/>
  <c r="G1469" i="1"/>
  <c r="D1469" i="1"/>
  <c r="C1469" i="1"/>
  <c r="H1469" i="1" s="1"/>
  <c r="D1468" i="1"/>
  <c r="G1468" i="1" s="1"/>
  <c r="C1468" i="1"/>
  <c r="D1467" i="1"/>
  <c r="C1467" i="1"/>
  <c r="D1466" i="1"/>
  <c r="C1466" i="1"/>
  <c r="G1465" i="1"/>
  <c r="D1465" i="1"/>
  <c r="C1465" i="1"/>
  <c r="J1465" i="1" s="1"/>
  <c r="D1464" i="1"/>
  <c r="G1464" i="1" s="1"/>
  <c r="C1464" i="1"/>
  <c r="D1463" i="1"/>
  <c r="C1463" i="1"/>
  <c r="D1462" i="1"/>
  <c r="C1462" i="1"/>
  <c r="D1461" i="1"/>
  <c r="C1461" i="1"/>
  <c r="H1460" i="1"/>
  <c r="D1460" i="1"/>
  <c r="C1460" i="1"/>
  <c r="J1460" i="1" s="1"/>
  <c r="G1459" i="1"/>
  <c r="D1459" i="1"/>
  <c r="C1459" i="1"/>
  <c r="H1458" i="1"/>
  <c r="G1458" i="1"/>
  <c r="I1458" i="1" s="1"/>
  <c r="D1458" i="1"/>
  <c r="C1458" i="1"/>
  <c r="J1458" i="1" s="1"/>
  <c r="J1457" i="1"/>
  <c r="G1457" i="1"/>
  <c r="I1457" i="1" s="1"/>
  <c r="D1457" i="1"/>
  <c r="C1457" i="1"/>
  <c r="H1457" i="1" s="1"/>
  <c r="H1456" i="1"/>
  <c r="D1456" i="1"/>
  <c r="C1456" i="1"/>
  <c r="J1456" i="1" s="1"/>
  <c r="J1455" i="1"/>
  <c r="G1455" i="1"/>
  <c r="I1455" i="1" s="1"/>
  <c r="D1455" i="1"/>
  <c r="C1455" i="1"/>
  <c r="H1455" i="1" s="1"/>
  <c r="D1454" i="1"/>
  <c r="C1454" i="1"/>
  <c r="G1453" i="1"/>
  <c r="D1453" i="1"/>
  <c r="C1453" i="1"/>
  <c r="H1453" i="1" s="1"/>
  <c r="H1452" i="1"/>
  <c r="D1452" i="1"/>
  <c r="C1452" i="1"/>
  <c r="J1452" i="1" s="1"/>
  <c r="J1451" i="1"/>
  <c r="G1451" i="1"/>
  <c r="I1451" i="1" s="1"/>
  <c r="D1451" i="1"/>
  <c r="C1451" i="1"/>
  <c r="H1451" i="1" s="1"/>
  <c r="H1450" i="1"/>
  <c r="G1450" i="1"/>
  <c r="I1450" i="1" s="1"/>
  <c r="D1450" i="1"/>
  <c r="C1450" i="1"/>
  <c r="J1450" i="1" s="1"/>
  <c r="J1449" i="1"/>
  <c r="G1449" i="1"/>
  <c r="I1449" i="1" s="1"/>
  <c r="D1449" i="1"/>
  <c r="C1449" i="1"/>
  <c r="H1449" i="1" s="1"/>
  <c r="H1448" i="1"/>
  <c r="D1448" i="1"/>
  <c r="C1448" i="1"/>
  <c r="J1448" i="1" s="1"/>
  <c r="D1447" i="1"/>
  <c r="C1447" i="1"/>
  <c r="H1447" i="1" s="1"/>
  <c r="H1446" i="1"/>
  <c r="G1446" i="1"/>
  <c r="I1446" i="1" s="1"/>
  <c r="D1446" i="1"/>
  <c r="C1446" i="1"/>
  <c r="J1446" i="1" s="1"/>
  <c r="D1445" i="1"/>
  <c r="H1445" i="1" s="1"/>
  <c r="C1445" i="1"/>
  <c r="J1444" i="1"/>
  <c r="H1444" i="1"/>
  <c r="G1444" i="1"/>
  <c r="I1444" i="1" s="1"/>
  <c r="D1444" i="1"/>
  <c r="C1444" i="1"/>
  <c r="D1443" i="1"/>
  <c r="C1443" i="1"/>
  <c r="J1442" i="1"/>
  <c r="G1442" i="1"/>
  <c r="D1442" i="1"/>
  <c r="H1442" i="1" s="1"/>
  <c r="C1442" i="1"/>
  <c r="D1441" i="1"/>
  <c r="H1441" i="1" s="1"/>
  <c r="C1441" i="1"/>
  <c r="J1440" i="1"/>
  <c r="H1440" i="1"/>
  <c r="G1440" i="1"/>
  <c r="I1440" i="1" s="1"/>
  <c r="D1440" i="1"/>
  <c r="C1440" i="1"/>
  <c r="D1439" i="1"/>
  <c r="C1439" i="1"/>
  <c r="H1438" i="1"/>
  <c r="D1438" i="1"/>
  <c r="C1438" i="1"/>
  <c r="G1438" i="1" s="1"/>
  <c r="D1437" i="1"/>
  <c r="H1437" i="1" s="1"/>
  <c r="C1437" i="1"/>
  <c r="D1436" i="1"/>
  <c r="C1436" i="1"/>
  <c r="G1436" i="1" s="1"/>
  <c r="H1434" i="1"/>
  <c r="D1434" i="1"/>
  <c r="C1434" i="1"/>
  <c r="G1434" i="1" s="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C1427" i="1"/>
  <c r="D1426" i="1"/>
  <c r="C1426" i="1"/>
  <c r="G1426" i="1" s="1"/>
  <c r="D1425" i="1"/>
  <c r="H1425" i="1" s="1"/>
  <c r="C1425" i="1"/>
  <c r="C1424" i="1"/>
  <c r="D1422" i="1"/>
  <c r="C1422" i="1"/>
  <c r="G1422" i="1" s="1"/>
  <c r="D1421" i="1"/>
  <c r="C1421" i="1"/>
  <c r="H1421" i="1" s="1"/>
  <c r="D1420" i="1"/>
  <c r="C1420" i="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D1408" i="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H1262" i="1" s="1"/>
  <c r="D1261" i="1"/>
  <c r="C1261" i="1"/>
  <c r="H1261" i="1" s="1"/>
  <c r="D1260" i="1"/>
  <c r="C1260" i="1"/>
  <c r="H1260" i="1" s="1"/>
  <c r="D1259" i="1"/>
  <c r="C1259" i="1"/>
  <c r="H1259" i="1" s="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C1235" i="1"/>
  <c r="D1234" i="1"/>
  <c r="C1234" i="1"/>
  <c r="D1233" i="1"/>
  <c r="C1233" i="1"/>
  <c r="D1232" i="1"/>
  <c r="C1232" i="1"/>
  <c r="D1231" i="1"/>
  <c r="C1231" i="1"/>
  <c r="D1230" i="1"/>
  <c r="C1230" i="1"/>
  <c r="D1229" i="1"/>
  <c r="C1229" i="1"/>
  <c r="D1228" i="1"/>
  <c r="C1228" i="1"/>
  <c r="D1227" i="1"/>
  <c r="D1226" i="1"/>
  <c r="C1226" i="1"/>
  <c r="D1225" i="1"/>
  <c r="C1225" i="1"/>
  <c r="D1224" i="1"/>
  <c r="C1224" i="1"/>
  <c r="D1221" i="1"/>
  <c r="C1221" i="1"/>
  <c r="D1220" i="1"/>
  <c r="C1220" i="1"/>
  <c r="D1219" i="1"/>
  <c r="C1219" i="1"/>
  <c r="D1218" i="1"/>
  <c r="C1218" i="1"/>
  <c r="D1217" i="1"/>
  <c r="C1217" i="1"/>
  <c r="D1216" i="1"/>
  <c r="D1213" i="1"/>
  <c r="C1213" i="1"/>
  <c r="D1212" i="1"/>
  <c r="C1212" i="1"/>
  <c r="D1211" i="1"/>
  <c r="C1211" i="1"/>
  <c r="D1210" i="1"/>
  <c r="C1210" i="1"/>
  <c r="D1209" i="1"/>
  <c r="C1209" i="1"/>
  <c r="D1208" i="1"/>
  <c r="C1208" i="1"/>
  <c r="D1207" i="1"/>
  <c r="C1207" i="1"/>
  <c r="D1206" i="1"/>
  <c r="C1206" i="1"/>
  <c r="D1205" i="1"/>
  <c r="C1205" i="1"/>
  <c r="D1204" i="1"/>
  <c r="C1204" i="1"/>
  <c r="D1203" i="1"/>
  <c r="C1203" i="1"/>
  <c r="G1202" i="1"/>
  <c r="D1202" i="1"/>
  <c r="C1202" i="1"/>
  <c r="H1202" i="1" s="1"/>
  <c r="G1201" i="1"/>
  <c r="D1201" i="1"/>
  <c r="C1201" i="1"/>
  <c r="H1201" i="1" s="1"/>
  <c r="D1200" i="1"/>
  <c r="C1200" i="1"/>
  <c r="H1200" i="1" s="1"/>
  <c r="D1199" i="1"/>
  <c r="C1199" i="1"/>
  <c r="H1199" i="1" s="1"/>
  <c r="G1198" i="1"/>
  <c r="D1198" i="1"/>
  <c r="C1198" i="1"/>
  <c r="H1198" i="1" s="1"/>
  <c r="G1197" i="1"/>
  <c r="D1197" i="1"/>
  <c r="C1197" i="1"/>
  <c r="H1197" i="1" s="1"/>
  <c r="D1196" i="1"/>
  <c r="C1196" i="1"/>
  <c r="H1196" i="1" s="1"/>
  <c r="D1195" i="1"/>
  <c r="C1195" i="1"/>
  <c r="H1195" i="1" s="1"/>
  <c r="G1194" i="1"/>
  <c r="D1194" i="1"/>
  <c r="C1194" i="1"/>
  <c r="H1194" i="1" s="1"/>
  <c r="G1193" i="1"/>
  <c r="D1193" i="1"/>
  <c r="C1193" i="1"/>
  <c r="H1193" i="1" s="1"/>
  <c r="D1192" i="1"/>
  <c r="C1192" i="1"/>
  <c r="H1192" i="1" s="1"/>
  <c r="D1191" i="1"/>
  <c r="C1191" i="1"/>
  <c r="H1191" i="1" s="1"/>
  <c r="G1190" i="1"/>
  <c r="D1190" i="1"/>
  <c r="C1190" i="1"/>
  <c r="H1190" i="1" s="1"/>
  <c r="G1189" i="1"/>
  <c r="D1189" i="1"/>
  <c r="C1189" i="1"/>
  <c r="H1189" i="1" s="1"/>
  <c r="D1188" i="1"/>
  <c r="C1188" i="1"/>
  <c r="H1188" i="1" s="1"/>
  <c r="D1187" i="1"/>
  <c r="C1187" i="1"/>
  <c r="H1187" i="1" s="1"/>
  <c r="G1186" i="1"/>
  <c r="D1186" i="1"/>
  <c r="C1186" i="1"/>
  <c r="H1186" i="1" s="1"/>
  <c r="G1185" i="1"/>
  <c r="D1185" i="1"/>
  <c r="C1185" i="1"/>
  <c r="H1185" i="1" s="1"/>
  <c r="D1184" i="1"/>
  <c r="C1184" i="1"/>
  <c r="H1184" i="1" s="1"/>
  <c r="D1183" i="1"/>
  <c r="G1182" i="1"/>
  <c r="D1182" i="1"/>
  <c r="C1182" i="1"/>
  <c r="H1182" i="1" s="1"/>
  <c r="G1181" i="1"/>
  <c r="D1181" i="1"/>
  <c r="C1181" i="1"/>
  <c r="H1181" i="1" s="1"/>
  <c r="D1180" i="1"/>
  <c r="C1180" i="1"/>
  <c r="H1180" i="1" s="1"/>
  <c r="D1179" i="1"/>
  <c r="C1179" i="1"/>
  <c r="H1179" i="1" s="1"/>
  <c r="G1178" i="1"/>
  <c r="D1178" i="1"/>
  <c r="C1178" i="1"/>
  <c r="H1178" i="1" s="1"/>
  <c r="G1177" i="1"/>
  <c r="D1177" i="1"/>
  <c r="C1177" i="1"/>
  <c r="H1177" i="1" s="1"/>
  <c r="D1176" i="1"/>
  <c r="C1176" i="1"/>
  <c r="H1176" i="1" s="1"/>
  <c r="D1175" i="1"/>
  <c r="C1175" i="1"/>
  <c r="H1175" i="1" s="1"/>
  <c r="G1174" i="1"/>
  <c r="D1174" i="1"/>
  <c r="C1174" i="1"/>
  <c r="H1174" i="1" s="1"/>
  <c r="G1173" i="1"/>
  <c r="D1173" i="1"/>
  <c r="C1173" i="1"/>
  <c r="H1173" i="1" s="1"/>
  <c r="D1172" i="1"/>
  <c r="C1172" i="1"/>
  <c r="H1172" i="1" s="1"/>
  <c r="D1171" i="1"/>
  <c r="C1171" i="1"/>
  <c r="H1171" i="1" s="1"/>
  <c r="G1170" i="1"/>
  <c r="D1170" i="1"/>
  <c r="C1170" i="1"/>
  <c r="H1170" i="1" s="1"/>
  <c r="G1169" i="1"/>
  <c r="D1169" i="1"/>
  <c r="C1169" i="1"/>
  <c r="H1169" i="1" s="1"/>
  <c r="D1168" i="1"/>
  <c r="C1168" i="1"/>
  <c r="H1168" i="1" s="1"/>
  <c r="D1167" i="1"/>
  <c r="C1167" i="1"/>
  <c r="H1167" i="1" s="1"/>
  <c r="G1166" i="1"/>
  <c r="D1166" i="1"/>
  <c r="C1166" i="1"/>
  <c r="H1166" i="1" s="1"/>
  <c r="C1165" i="1"/>
  <c r="D1164" i="1"/>
  <c r="C1164" i="1"/>
  <c r="H1164" i="1" s="1"/>
  <c r="D1163" i="1"/>
  <c r="C1163" i="1"/>
  <c r="H1163" i="1" s="1"/>
  <c r="G1162" i="1"/>
  <c r="D1162" i="1"/>
  <c r="C1162" i="1"/>
  <c r="H1162" i="1" s="1"/>
  <c r="G1161" i="1"/>
  <c r="D1161" i="1"/>
  <c r="C1161" i="1"/>
  <c r="H1161" i="1" s="1"/>
  <c r="D1160" i="1"/>
  <c r="C1160" i="1"/>
  <c r="H1160" i="1" s="1"/>
  <c r="D1159" i="1"/>
  <c r="C1159" i="1"/>
  <c r="H1159" i="1" s="1"/>
  <c r="G1158" i="1"/>
  <c r="D1158" i="1"/>
  <c r="C1158" i="1"/>
  <c r="H1158" i="1" s="1"/>
  <c r="G1157" i="1"/>
  <c r="D1157" i="1"/>
  <c r="C1157" i="1"/>
  <c r="H1157" i="1" s="1"/>
  <c r="D1156" i="1"/>
  <c r="C1156" i="1"/>
  <c r="H1156" i="1" s="1"/>
  <c r="D1155" i="1"/>
  <c r="C1155" i="1"/>
  <c r="H1155" i="1" s="1"/>
  <c r="G1151" i="1"/>
  <c r="D1151" i="1"/>
  <c r="C1151" i="1"/>
  <c r="H1151" i="1" s="1"/>
  <c r="D1150" i="1"/>
  <c r="C1150" i="1"/>
  <c r="H1150" i="1" s="1"/>
  <c r="D1149" i="1"/>
  <c r="C1149" i="1"/>
  <c r="H1149" i="1" s="1"/>
  <c r="G1148" i="1"/>
  <c r="D1148" i="1"/>
  <c r="C1148" i="1"/>
  <c r="H1148" i="1" s="1"/>
  <c r="G1147" i="1"/>
  <c r="D1147" i="1"/>
  <c r="C1147" i="1"/>
  <c r="H1147" i="1" s="1"/>
  <c r="D1146" i="1"/>
  <c r="C1146" i="1"/>
  <c r="H1146" i="1" s="1"/>
  <c r="D1145" i="1"/>
  <c r="C1145" i="1"/>
  <c r="H1145" i="1" s="1"/>
  <c r="G1144" i="1"/>
  <c r="D1144" i="1"/>
  <c r="C1144" i="1"/>
  <c r="H1144" i="1" s="1"/>
  <c r="G1143" i="1"/>
  <c r="D1143" i="1"/>
  <c r="C1143" i="1"/>
  <c r="H1143" i="1" s="1"/>
  <c r="D1142" i="1"/>
  <c r="C1142" i="1"/>
  <c r="H1142" i="1" s="1"/>
  <c r="D1141" i="1"/>
  <c r="C1141" i="1"/>
  <c r="H1141" i="1" s="1"/>
  <c r="G1140" i="1"/>
  <c r="D1140" i="1"/>
  <c r="C1140" i="1"/>
  <c r="H1140" i="1" s="1"/>
  <c r="G1139" i="1"/>
  <c r="D1139" i="1"/>
  <c r="C1139" i="1"/>
  <c r="H1139" i="1" s="1"/>
  <c r="D1138" i="1"/>
  <c r="C1138" i="1"/>
  <c r="H1138" i="1" s="1"/>
  <c r="D1137" i="1"/>
  <c r="C1137" i="1"/>
  <c r="H1137" i="1" s="1"/>
  <c r="G1136" i="1"/>
  <c r="D1136" i="1"/>
  <c r="C1136" i="1"/>
  <c r="H1136" i="1" s="1"/>
  <c r="G1135" i="1"/>
  <c r="D1135" i="1"/>
  <c r="C1135" i="1"/>
  <c r="H1135" i="1" s="1"/>
  <c r="D1134" i="1"/>
  <c r="C1134" i="1"/>
  <c r="H1134" i="1" s="1"/>
  <c r="D1133" i="1"/>
  <c r="C1133" i="1"/>
  <c r="H1133" i="1" s="1"/>
  <c r="G1132" i="1"/>
  <c r="D1132" i="1"/>
  <c r="C1132" i="1"/>
  <c r="H1132" i="1" s="1"/>
  <c r="G1131" i="1"/>
  <c r="D1131" i="1"/>
  <c r="C1131" i="1"/>
  <c r="H1131" i="1" s="1"/>
  <c r="D1130" i="1"/>
  <c r="C1130" i="1"/>
  <c r="H1130" i="1" s="1"/>
  <c r="D1129" i="1"/>
  <c r="C1129" i="1"/>
  <c r="H1129" i="1" s="1"/>
  <c r="G1128" i="1"/>
  <c r="D1128" i="1"/>
  <c r="C1128" i="1"/>
  <c r="H1128" i="1" s="1"/>
  <c r="D1127" i="1"/>
  <c r="G1127" i="1" s="1"/>
  <c r="C1127" i="1"/>
  <c r="D1126" i="1"/>
  <c r="C1126" i="1"/>
  <c r="H1126" i="1" s="1"/>
  <c r="D1125" i="1"/>
  <c r="C1125" i="1"/>
  <c r="H1125" i="1" s="1"/>
  <c r="D1124" i="1"/>
  <c r="D1123" i="1"/>
  <c r="G1123" i="1" s="1"/>
  <c r="C1123" i="1"/>
  <c r="D1122" i="1"/>
  <c r="C1122" i="1"/>
  <c r="H1122" i="1" s="1"/>
  <c r="D1121" i="1"/>
  <c r="C1121" i="1"/>
  <c r="H1121" i="1" s="1"/>
  <c r="G1120" i="1"/>
  <c r="D1120" i="1"/>
  <c r="C1120" i="1"/>
  <c r="H1120" i="1" s="1"/>
  <c r="D1119" i="1"/>
  <c r="G1119" i="1" s="1"/>
  <c r="C1119" i="1"/>
  <c r="D1118" i="1"/>
  <c r="C1118" i="1"/>
  <c r="H1118" i="1" s="1"/>
  <c r="D1117" i="1"/>
  <c r="C1117" i="1"/>
  <c r="H1117" i="1" s="1"/>
  <c r="G1116" i="1"/>
  <c r="D1116" i="1"/>
  <c r="C1116" i="1"/>
  <c r="H1116" i="1" s="1"/>
  <c r="D1115" i="1"/>
  <c r="G1115" i="1" s="1"/>
  <c r="C1115" i="1"/>
  <c r="D1114" i="1"/>
  <c r="C1114" i="1"/>
  <c r="H1114" i="1" s="1"/>
  <c r="D1113" i="1"/>
  <c r="C1113" i="1"/>
  <c r="H1113" i="1" s="1"/>
  <c r="G1112" i="1"/>
  <c r="D1112" i="1"/>
  <c r="C1112" i="1"/>
  <c r="H1112" i="1" s="1"/>
  <c r="G1111" i="1"/>
  <c r="D1111" i="1"/>
  <c r="C1111" i="1"/>
  <c r="D1110" i="1"/>
  <c r="C1110" i="1"/>
  <c r="D1109" i="1"/>
  <c r="C1109" i="1"/>
  <c r="H1109" i="1" s="1"/>
  <c r="G1108" i="1"/>
  <c r="D1108" i="1"/>
  <c r="C1108" i="1"/>
  <c r="H1108" i="1" s="1"/>
  <c r="G1107" i="1"/>
  <c r="D1107" i="1"/>
  <c r="C1107" i="1"/>
  <c r="D1106" i="1"/>
  <c r="C1106" i="1"/>
  <c r="D1105" i="1"/>
  <c r="C1105" i="1"/>
  <c r="H1105" i="1" s="1"/>
  <c r="G1104" i="1"/>
  <c r="D1104" i="1"/>
  <c r="C1104" i="1"/>
  <c r="H1104" i="1" s="1"/>
  <c r="G1103" i="1"/>
  <c r="D1103" i="1"/>
  <c r="C1103" i="1"/>
  <c r="D1102" i="1"/>
  <c r="C1102" i="1"/>
  <c r="D1101" i="1"/>
  <c r="C1101" i="1"/>
  <c r="H1101" i="1" s="1"/>
  <c r="G1100" i="1"/>
  <c r="D1100" i="1"/>
  <c r="C1100" i="1"/>
  <c r="H1100" i="1" s="1"/>
  <c r="G1099" i="1"/>
  <c r="D1099" i="1"/>
  <c r="C1099" i="1"/>
  <c r="D1098" i="1"/>
  <c r="C1098" i="1"/>
  <c r="D1097" i="1"/>
  <c r="C1097" i="1"/>
  <c r="H1097" i="1" s="1"/>
  <c r="G1096" i="1"/>
  <c r="D1096" i="1"/>
  <c r="C1096" i="1"/>
  <c r="H1096" i="1" s="1"/>
  <c r="G1095" i="1"/>
  <c r="D1095" i="1"/>
  <c r="C1095" i="1"/>
  <c r="D1094" i="1"/>
  <c r="C1094" i="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C1065" i="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D989" i="1"/>
  <c r="C989" i="1"/>
  <c r="H989" i="1" s="1"/>
  <c r="D988" i="1"/>
  <c r="C988" i="1"/>
  <c r="H988" i="1" s="1"/>
  <c r="D987" i="1"/>
  <c r="C987" i="1"/>
  <c r="H987" i="1" s="1"/>
  <c r="D986" i="1"/>
  <c r="C986" i="1"/>
  <c r="H986" i="1" s="1"/>
  <c r="D985"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C687" i="1"/>
  <c r="H687" i="1" s="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H413" i="1"/>
  <c r="G413" i="1"/>
  <c r="D413" i="1"/>
  <c r="C413" i="1"/>
  <c r="D412" i="1"/>
  <c r="H406" i="1"/>
  <c r="G406" i="1"/>
  <c r="D406" i="1"/>
  <c r="C406" i="1"/>
  <c r="D405" i="1"/>
  <c r="C405" i="1"/>
  <c r="G404" i="1"/>
  <c r="D404" i="1"/>
  <c r="C404" i="1"/>
  <c r="H404" i="1" s="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G292" i="1"/>
  <c r="D292" i="1"/>
  <c r="C292" i="1"/>
  <c r="H291" i="1"/>
  <c r="G291" i="1"/>
  <c r="D291" i="1"/>
  <c r="C291" i="1"/>
  <c r="H290" i="1"/>
  <c r="G290" i="1"/>
  <c r="D290" i="1"/>
  <c r="C290" i="1"/>
  <c r="H289" i="1"/>
  <c r="G289" i="1"/>
  <c r="D289" i="1"/>
  <c r="C289" i="1"/>
  <c r="D288" i="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D246" i="1"/>
  <c r="C246" i="1"/>
  <c r="H246" i="1" s="1"/>
  <c r="H245" i="1"/>
  <c r="G245" i="1"/>
  <c r="D245" i="1"/>
  <c r="C245" i="1"/>
  <c r="H244" i="1"/>
  <c r="G244" i="1"/>
  <c r="D244" i="1"/>
  <c r="C244" i="1"/>
  <c r="D243" i="1"/>
  <c r="C243" i="1"/>
  <c r="H243" i="1" s="1"/>
  <c r="H242" i="1"/>
  <c r="G242" i="1"/>
  <c r="D242" i="1"/>
  <c r="C242" i="1"/>
  <c r="H241" i="1"/>
  <c r="G241" i="1"/>
  <c r="D241" i="1"/>
  <c r="C241" i="1"/>
  <c r="H240" i="1"/>
  <c r="G240" i="1"/>
  <c r="D240" i="1"/>
  <c r="C240" i="1"/>
  <c r="H239" i="1"/>
  <c r="G239" i="1"/>
  <c r="D239" i="1"/>
  <c r="C239" i="1"/>
  <c r="G238" i="1"/>
  <c r="D238" i="1"/>
  <c r="C238" i="1"/>
  <c r="H238" i="1" s="1"/>
  <c r="H237" i="1"/>
  <c r="G237" i="1"/>
  <c r="D237" i="1"/>
  <c r="C237" i="1"/>
  <c r="G236" i="1"/>
  <c r="D236" i="1"/>
  <c r="C236" i="1"/>
  <c r="H236" i="1" s="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D74" i="1"/>
  <c r="C74" i="1"/>
  <c r="G74" i="1" s="1"/>
  <c r="H73" i="1"/>
  <c r="D73" i="1"/>
  <c r="C73" i="1"/>
  <c r="G73" i="1" s="1"/>
  <c r="H72" i="1"/>
  <c r="G72" i="1"/>
  <c r="D72" i="1"/>
  <c r="C72" i="1"/>
  <c r="G71" i="1"/>
  <c r="D71" i="1"/>
  <c r="C71" i="1"/>
  <c r="H71" i="1" s="1"/>
  <c r="D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2" i="1"/>
  <c r="D1048" i="1" l="1"/>
  <c r="C1048" i="1"/>
  <c r="H1048" i="1" s="1"/>
  <c r="C1124" i="1"/>
  <c r="H1124" i="1" s="1"/>
  <c r="F216" i="9"/>
  <c r="B216" i="9" s="1"/>
  <c r="E284" i="9"/>
  <c r="B284" i="9" s="1"/>
  <c r="I36" i="3"/>
  <c r="G1499" i="1"/>
  <c r="H1482" i="1"/>
  <c r="D245" i="5"/>
  <c r="F245" i="5" s="1"/>
  <c r="F239" i="5"/>
  <c r="C1216" i="1"/>
  <c r="G1216" i="1" s="1"/>
  <c r="C990" i="1"/>
  <c r="H990" i="1" s="1"/>
  <c r="G1124" i="1"/>
  <c r="F78" i="5"/>
  <c r="C1409" i="1"/>
  <c r="H1409" i="1" s="1"/>
  <c r="F115" i="6"/>
  <c r="H27" i="3"/>
  <c r="C1408" i="1"/>
  <c r="H1408" i="1" s="1"/>
  <c r="H1420" i="1"/>
  <c r="D1424" i="1"/>
  <c r="H1424" i="1" s="1"/>
  <c r="G1424" i="1"/>
  <c r="F130" i="6"/>
  <c r="G1165" i="1"/>
  <c r="H1165" i="1"/>
  <c r="E177" i="5"/>
  <c r="F188" i="5"/>
  <c r="E245" i="5"/>
  <c r="D1222" i="1" s="1"/>
  <c r="D1223" i="1"/>
  <c r="E279" i="9"/>
  <c r="B279" i="9" s="1"/>
  <c r="C1223" i="1"/>
  <c r="H1223" i="1" s="1"/>
  <c r="F250" i="5"/>
  <c r="G687" i="1"/>
  <c r="H405" i="1"/>
  <c r="E273" i="9"/>
  <c r="B273" i="9" s="1"/>
  <c r="G405" i="1"/>
  <c r="E643" i="4"/>
  <c r="D637" i="1" s="1"/>
  <c r="D411" i="1"/>
  <c r="E644" i="4"/>
  <c r="D638" i="1" s="1"/>
  <c r="G288" i="1"/>
  <c r="H412" i="1"/>
  <c r="G412" i="1"/>
  <c r="C411" i="1"/>
  <c r="D644" i="4"/>
  <c r="H70" i="1"/>
  <c r="G70" i="1"/>
  <c r="F74" i="4"/>
  <c r="C46" i="1"/>
  <c r="G243" i="1"/>
  <c r="G246" i="1"/>
  <c r="D224" i="4"/>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8" i="1"/>
  <c r="G1049" i="1"/>
  <c r="G1050" i="1"/>
  <c r="G1051" i="1"/>
  <c r="G1052" i="1"/>
  <c r="G1053" i="1"/>
  <c r="G1054" i="1"/>
  <c r="G1055" i="1"/>
  <c r="G1056"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H1095" i="1"/>
  <c r="G1097" i="1"/>
  <c r="H1099" i="1"/>
  <c r="G1101" i="1"/>
  <c r="H1103" i="1"/>
  <c r="G1105" i="1"/>
  <c r="H1107" i="1"/>
  <c r="G1109" i="1"/>
  <c r="H1111" i="1"/>
  <c r="G1113" i="1"/>
  <c r="H1115" i="1"/>
  <c r="G1117" i="1"/>
  <c r="H1119" i="1"/>
  <c r="G1121" i="1"/>
  <c r="H1123" i="1"/>
  <c r="G1125" i="1"/>
  <c r="H1127" i="1"/>
  <c r="G1129" i="1"/>
  <c r="G1133" i="1"/>
  <c r="G1137" i="1"/>
  <c r="G1141" i="1"/>
  <c r="G1145" i="1"/>
  <c r="G1149" i="1"/>
  <c r="G1155" i="1"/>
  <c r="G1159" i="1"/>
  <c r="G1163" i="1"/>
  <c r="G1167" i="1"/>
  <c r="G1171" i="1"/>
  <c r="G1175" i="1"/>
  <c r="G1179" i="1"/>
  <c r="G1187" i="1"/>
  <c r="G1191" i="1"/>
  <c r="G1195" i="1"/>
  <c r="G1199" i="1"/>
  <c r="H1204" i="1"/>
  <c r="G1204" i="1"/>
  <c r="H1206" i="1"/>
  <c r="G1206" i="1"/>
  <c r="H1208" i="1"/>
  <c r="G1208" i="1"/>
  <c r="H1210" i="1"/>
  <c r="G1210" i="1"/>
  <c r="H1212" i="1"/>
  <c r="G1212" i="1"/>
  <c r="H1217" i="1"/>
  <c r="G1217" i="1"/>
  <c r="H1219" i="1"/>
  <c r="G1219" i="1"/>
  <c r="H1221" i="1"/>
  <c r="G1221" i="1"/>
  <c r="G1223" i="1"/>
  <c r="H1225" i="1"/>
  <c r="G1225" i="1"/>
  <c r="H1227" i="1"/>
  <c r="G1227" i="1"/>
  <c r="H1229" i="1"/>
  <c r="G1229" i="1"/>
  <c r="H1231" i="1"/>
  <c r="G1231" i="1"/>
  <c r="H1233" i="1"/>
  <c r="G1233" i="1"/>
  <c r="H1094" i="1"/>
  <c r="H1098" i="1"/>
  <c r="H1102" i="1"/>
  <c r="H1106" i="1"/>
  <c r="H1110"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03" i="1"/>
  <c r="G1203" i="1"/>
  <c r="H1205" i="1"/>
  <c r="G1205" i="1"/>
  <c r="H1207" i="1"/>
  <c r="G1207" i="1"/>
  <c r="H1209" i="1"/>
  <c r="G1209" i="1"/>
  <c r="H1211" i="1"/>
  <c r="G1211" i="1"/>
  <c r="H1213" i="1"/>
  <c r="G1213" i="1"/>
  <c r="H1216" i="1"/>
  <c r="H1218" i="1"/>
  <c r="G1218" i="1"/>
  <c r="H1220" i="1"/>
  <c r="G1220" i="1"/>
  <c r="H1224" i="1"/>
  <c r="G1224" i="1"/>
  <c r="H1226" i="1"/>
  <c r="G1226" i="1"/>
  <c r="H1228" i="1"/>
  <c r="G1228" i="1"/>
  <c r="H1230" i="1"/>
  <c r="G1230" i="1"/>
  <c r="H1232" i="1"/>
  <c r="G1232" i="1"/>
  <c r="H1234" i="1"/>
  <c r="G1234" i="1"/>
  <c r="G1094" i="1"/>
  <c r="G1098" i="1"/>
  <c r="G1102" i="1"/>
  <c r="G1106" i="1"/>
  <c r="G1110" i="1"/>
  <c r="G1114" i="1"/>
  <c r="G1118" i="1"/>
  <c r="G1122" i="1"/>
  <c r="G1126" i="1"/>
  <c r="G1130" i="1"/>
  <c r="G1134" i="1"/>
  <c r="G1138" i="1"/>
  <c r="G1142" i="1"/>
  <c r="G1146" i="1"/>
  <c r="G1150" i="1"/>
  <c r="G1156" i="1"/>
  <c r="G1160" i="1"/>
  <c r="G1164" i="1"/>
  <c r="G1168" i="1"/>
  <c r="G1172" i="1"/>
  <c r="G1176" i="1"/>
  <c r="G1180" i="1"/>
  <c r="G1184" i="1"/>
  <c r="G1188" i="1"/>
  <c r="G1192" i="1"/>
  <c r="G1196" i="1"/>
  <c r="G1200" i="1"/>
  <c r="H1237" i="1"/>
  <c r="G1237" i="1"/>
  <c r="H1239" i="1"/>
  <c r="G1239" i="1"/>
  <c r="H1241" i="1"/>
  <c r="G1241" i="1"/>
  <c r="H1243" i="1"/>
  <c r="G1243" i="1"/>
  <c r="H1245" i="1"/>
  <c r="G1245" i="1"/>
  <c r="H1247" i="1"/>
  <c r="G1247" i="1"/>
  <c r="H1249" i="1"/>
  <c r="G1249" i="1"/>
  <c r="H1251" i="1"/>
  <c r="G1251" i="1"/>
  <c r="H1253" i="1"/>
  <c r="G1253" i="1"/>
  <c r="H1255" i="1"/>
  <c r="G1255" i="1"/>
  <c r="H1257" i="1"/>
  <c r="G1257" i="1"/>
  <c r="G1259" i="1"/>
  <c r="G1260" i="1"/>
  <c r="G1261"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I1464"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H1422" i="1"/>
  <c r="H1426" i="1"/>
  <c r="H1436" i="1"/>
  <c r="H1461" i="1"/>
  <c r="G1461" i="1"/>
  <c r="J1463" i="1"/>
  <c r="G1463" i="1"/>
  <c r="H1463" i="1"/>
  <c r="I1465" i="1"/>
  <c r="G1427" i="1"/>
  <c r="G1431" i="1"/>
  <c r="I1476" i="1"/>
  <c r="G1447" i="1"/>
  <c r="I1447" i="1" s="1"/>
  <c r="H1459" i="1"/>
  <c r="I1459" i="1" s="1"/>
  <c r="J1459" i="1"/>
  <c r="G1425" i="1"/>
  <c r="H1427" i="1"/>
  <c r="G1429" i="1"/>
  <c r="G1433" i="1"/>
  <c r="I1442" i="1"/>
  <c r="J1445" i="1"/>
  <c r="J1447" i="1"/>
  <c r="J1467" i="1"/>
  <c r="G1467" i="1"/>
  <c r="I1467" i="1" s="1"/>
  <c r="H1467" i="1"/>
  <c r="I1479" i="1"/>
  <c r="G1439" i="1"/>
  <c r="J1439" i="1"/>
  <c r="G1443" i="1"/>
  <c r="J1443" i="1"/>
  <c r="H1454" i="1"/>
  <c r="H1462" i="1"/>
  <c r="J1462" i="1"/>
  <c r="H1466" i="1"/>
  <c r="J1466" i="1"/>
  <c r="H1472" i="1"/>
  <c r="J1472" i="1"/>
  <c r="H1473" i="1"/>
  <c r="H1477" i="1"/>
  <c r="J1477" i="1"/>
  <c r="H1478" i="1"/>
  <c r="G1485" i="1"/>
  <c r="H1488" i="1"/>
  <c r="G1493" i="1"/>
  <c r="H1496" i="1"/>
  <c r="G1501" i="1"/>
  <c r="H1504" i="1"/>
  <c r="G1509" i="1"/>
  <c r="H1512" i="1"/>
  <c r="H1520" i="1"/>
  <c r="G1525" i="1"/>
  <c r="H1528" i="1"/>
  <c r="G1533" i="1"/>
  <c r="H1536" i="1"/>
  <c r="G1541" i="1"/>
  <c r="H1544" i="1"/>
  <c r="G1549" i="1"/>
  <c r="H1552" i="1"/>
  <c r="G1561" i="1"/>
  <c r="H1568" i="1"/>
  <c r="G1568" i="1"/>
  <c r="F299" i="4"/>
  <c r="E528" i="4"/>
  <c r="H1556" i="1"/>
  <c r="G1556" i="1"/>
  <c r="H1572" i="1"/>
  <c r="G1572" i="1"/>
  <c r="E412" i="4"/>
  <c r="I16" i="3"/>
  <c r="E407" i="4"/>
  <c r="D402" i="1" s="1"/>
  <c r="F351" i="4"/>
  <c r="G1437" i="1"/>
  <c r="H1439" i="1"/>
  <c r="G1441" i="1"/>
  <c r="I1441" i="1" s="1"/>
  <c r="J1441" i="1"/>
  <c r="H1443" i="1"/>
  <c r="G1445" i="1"/>
  <c r="G1448" i="1"/>
  <c r="I1448" i="1" s="1"/>
  <c r="G1452" i="1"/>
  <c r="I1452" i="1" s="1"/>
  <c r="G1454" i="1"/>
  <c r="G1456" i="1"/>
  <c r="I1456" i="1" s="1"/>
  <c r="G1460" i="1"/>
  <c r="I1460" i="1" s="1"/>
  <c r="G1462" i="1"/>
  <c r="I1462" i="1" s="1"/>
  <c r="H1464" i="1"/>
  <c r="J1464" i="1"/>
  <c r="H1465" i="1"/>
  <c r="G1466" i="1"/>
  <c r="H1468" i="1"/>
  <c r="I1468" i="1" s="1"/>
  <c r="J1468" i="1"/>
  <c r="H1471" i="1"/>
  <c r="I1471" i="1" s="1"/>
  <c r="G1472" i="1"/>
  <c r="I1472" i="1" s="1"/>
  <c r="H1474" i="1"/>
  <c r="I1474" i="1" s="1"/>
  <c r="J1474" i="1"/>
  <c r="H1476" i="1"/>
  <c r="G1477" i="1"/>
  <c r="I1477" i="1" s="1"/>
  <c r="H1479" i="1"/>
  <c r="J1479" i="1"/>
  <c r="G1481" i="1"/>
  <c r="H1484" i="1"/>
  <c r="G1486" i="1"/>
  <c r="G1489" i="1"/>
  <c r="H1492" i="1"/>
  <c r="G1494" i="1"/>
  <c r="G1497" i="1"/>
  <c r="H1500" i="1"/>
  <c r="G1502" i="1"/>
  <c r="G1505" i="1"/>
  <c r="H1508" i="1"/>
  <c r="G1510" i="1"/>
  <c r="G1513" i="1"/>
  <c r="H1516" i="1"/>
  <c r="G1521" i="1"/>
  <c r="H1524" i="1"/>
  <c r="G1526" i="1"/>
  <c r="G1529" i="1"/>
  <c r="H1532" i="1"/>
  <c r="G1534" i="1"/>
  <c r="G1537" i="1"/>
  <c r="H1540" i="1"/>
  <c r="G1542" i="1"/>
  <c r="G1545" i="1"/>
  <c r="H1548" i="1"/>
  <c r="G1550" i="1"/>
  <c r="G1553" i="1"/>
  <c r="H1560" i="1"/>
  <c r="G1560" i="1"/>
  <c r="G1569" i="1"/>
  <c r="G1573" i="1"/>
  <c r="H1573" i="1"/>
  <c r="G1577" i="1"/>
  <c r="H1577" i="1"/>
  <c r="F124" i="4"/>
  <c r="F215" i="4"/>
  <c r="E350" i="4"/>
  <c r="G1473" i="1"/>
  <c r="G1478" i="1"/>
  <c r="I1478" i="1" s="1"/>
  <c r="G1480" i="1"/>
  <c r="H1564" i="1"/>
  <c r="G1564" i="1"/>
  <c r="F152" i="4"/>
  <c r="G1576" i="1"/>
  <c r="G1580" i="1"/>
  <c r="D7" i="4"/>
  <c r="F45" i="4"/>
  <c r="D139" i="4"/>
  <c r="D163" i="4"/>
  <c r="D151" i="4" s="1"/>
  <c r="F197" i="4"/>
  <c r="F300" i="4"/>
  <c r="D344" i="4"/>
  <c r="F352" i="4"/>
  <c r="D396" i="4"/>
  <c r="D643" i="4"/>
  <c r="D421" i="4"/>
  <c r="D515" i="4"/>
  <c r="D567" i="4"/>
  <c r="D580" i="4"/>
  <c r="F585" i="4"/>
  <c r="F594" i="4"/>
  <c r="D593" i="4"/>
  <c r="F8" i="5"/>
  <c r="D7" i="5"/>
  <c r="G289" i="9"/>
  <c r="F177" i="5"/>
  <c r="D106" i="4"/>
  <c r="D363" i="4"/>
  <c r="D350" i="4" s="1"/>
  <c r="F417" i="4"/>
  <c r="D472" i="4"/>
  <c r="D484" i="4"/>
  <c r="F535" i="4"/>
  <c r="E593" i="4"/>
  <c r="D587" i="1" s="1"/>
  <c r="D625" i="4"/>
  <c r="D42" i="8"/>
  <c r="D43" i="8"/>
  <c r="H20" i="9"/>
  <c r="G20" i="9"/>
  <c r="E20" i="9" s="1"/>
  <c r="E215" i="4"/>
  <c r="D211" i="1" s="1"/>
  <c r="E263" i="4"/>
  <c r="D259" i="1" s="1"/>
  <c r="F530" i="4"/>
  <c r="D529" i="4"/>
  <c r="G297" i="9"/>
  <c r="E297" i="9" s="1"/>
  <c r="F45" i="5"/>
  <c r="D69" i="5"/>
  <c r="F119" i="5"/>
  <c r="F180" i="5"/>
  <c r="F190" i="5"/>
  <c r="D206" i="5"/>
  <c r="F246" i="5"/>
  <c r="D35" i="6"/>
  <c r="D129" i="6"/>
  <c r="G278" i="9"/>
  <c r="E278" i="9" s="1"/>
  <c r="B278" i="9" s="1"/>
  <c r="G277" i="9"/>
  <c r="E277" i="9" s="1"/>
  <c r="B277" i="9" s="1"/>
  <c r="G165" i="9"/>
  <c r="H164" i="9"/>
  <c r="L212" i="9"/>
  <c r="G208" i="9"/>
  <c r="E208" i="9" s="1"/>
  <c r="B208" i="9" s="1"/>
  <c r="G204" i="9"/>
  <c r="E204" i="9" s="1"/>
  <c r="B204" i="9" s="1"/>
  <c r="G200" i="9"/>
  <c r="E200" i="9" s="1"/>
  <c r="B200" i="9" s="1"/>
  <c r="G196" i="9"/>
  <c r="E196" i="9" s="1"/>
  <c r="B196" i="9" s="1"/>
  <c r="G192" i="9"/>
  <c r="E192" i="9" s="1"/>
  <c r="B192" i="9" s="1"/>
  <c r="G191" i="9"/>
  <c r="E191" i="9" s="1"/>
  <c r="G161" i="9"/>
  <c r="E161" i="9" s="1"/>
  <c r="B161" i="9" s="1"/>
  <c r="G209" i="9"/>
  <c r="E209" i="9" s="1"/>
  <c r="B209" i="9" s="1"/>
  <c r="G205" i="9"/>
  <c r="E205" i="9" s="1"/>
  <c r="B205" i="9" s="1"/>
  <c r="G201" i="9"/>
  <c r="E201" i="9" s="1"/>
  <c r="B201" i="9" s="1"/>
  <c r="G197" i="9"/>
  <c r="E197" i="9" s="1"/>
  <c r="B197" i="9" s="1"/>
  <c r="G193" i="9"/>
  <c r="E193" i="9" s="1"/>
  <c r="B193" i="9" s="1"/>
  <c r="G162" i="9"/>
  <c r="E162" i="9" s="1"/>
  <c r="B162" i="9" s="1"/>
  <c r="G210" i="9"/>
  <c r="E210" i="9" s="1"/>
  <c r="B210" i="9" s="1"/>
  <c r="G206" i="9"/>
  <c r="E206" i="9" s="1"/>
  <c r="B206" i="9" s="1"/>
  <c r="G202" i="9"/>
  <c r="E202" i="9" s="1"/>
  <c r="B202" i="9" s="1"/>
  <c r="G198" i="9"/>
  <c r="E198" i="9" s="1"/>
  <c r="B198" i="9" s="1"/>
  <c r="G194" i="9"/>
  <c r="E194" i="9" s="1"/>
  <c r="B194" i="9" s="1"/>
  <c r="G163" i="9"/>
  <c r="E163" i="9" s="1"/>
  <c r="B163" i="9" s="1"/>
  <c r="M212" i="9"/>
  <c r="G211" i="9"/>
  <c r="E211" i="9" s="1"/>
  <c r="B211" i="9" s="1"/>
  <c r="G207" i="9"/>
  <c r="E207" i="9" s="1"/>
  <c r="B207" i="9" s="1"/>
  <c r="G203" i="9"/>
  <c r="E203" i="9" s="1"/>
  <c r="B203" i="9" s="1"/>
  <c r="G199" i="9"/>
  <c r="E199" i="9" s="1"/>
  <c r="B199" i="9" s="1"/>
  <c r="G195" i="9"/>
  <c r="E195" i="9" s="1"/>
  <c r="B195" i="9" s="1"/>
  <c r="L191" i="9"/>
  <c r="F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E164" i="9" s="1"/>
  <c r="B164" i="9" s="1"/>
  <c r="G160" i="9"/>
  <c r="E160" i="9" s="1"/>
  <c r="B160" i="9" s="1"/>
  <c r="I10" i="9"/>
  <c r="E286" i="9"/>
  <c r="B286" i="9" s="1"/>
  <c r="F94" i="6"/>
  <c r="E291" i="9"/>
  <c r="B291" i="9" s="1"/>
  <c r="E87" i="5"/>
  <c r="F88" i="5"/>
  <c r="E176" i="5"/>
  <c r="E238" i="5"/>
  <c r="F238" i="5" s="1"/>
  <c r="E258" i="5"/>
  <c r="D1235" i="1" s="1"/>
  <c r="H1235" i="1" s="1"/>
  <c r="E5" i="6"/>
  <c r="B254" i="9"/>
  <c r="B258" i="9"/>
  <c r="B214" i="9"/>
  <c r="B218" i="9"/>
  <c r="B222" i="9"/>
  <c r="B266" i="9"/>
  <c r="B267" i="9"/>
  <c r="F260" i="9"/>
  <c r="B260" i="9" s="1"/>
  <c r="F293" i="9"/>
  <c r="B262" i="9"/>
  <c r="B263" i="9"/>
  <c r="B270" i="9"/>
  <c r="B271" i="9"/>
  <c r="E280" i="9"/>
  <c r="B280" i="9" s="1"/>
  <c r="E285" i="9"/>
  <c r="B285" i="9" s="1"/>
  <c r="G294" i="9" l="1"/>
  <c r="E294" i="9" s="1"/>
  <c r="B294" i="9" s="1"/>
  <c r="D237" i="5"/>
  <c r="C1222" i="1"/>
  <c r="H1222" i="1" s="1"/>
  <c r="G1408" i="1"/>
  <c r="H289" i="9"/>
  <c r="E289" i="9" s="1"/>
  <c r="B289" i="9" s="1"/>
  <c r="D1154" i="1"/>
  <c r="F644" i="4"/>
  <c r="C638" i="1"/>
  <c r="G411" i="1"/>
  <c r="H411" i="1"/>
  <c r="G46" i="1"/>
  <c r="H46" i="1"/>
  <c r="F224" i="4"/>
  <c r="C220" i="1"/>
  <c r="H17" i="3"/>
  <c r="D289" i="4"/>
  <c r="F151" i="4"/>
  <c r="C147" i="1"/>
  <c r="F350" i="4"/>
  <c r="C345" i="1"/>
  <c r="E68" i="5"/>
  <c r="D1065" i="1"/>
  <c r="D528" i="4"/>
  <c r="F529" i="4"/>
  <c r="C523" i="1"/>
  <c r="F484" i="4"/>
  <c r="C478" i="1"/>
  <c r="F129" i="6"/>
  <c r="C1423" i="1"/>
  <c r="F625" i="4"/>
  <c r="C619" i="1"/>
  <c r="F472" i="4"/>
  <c r="C466" i="1"/>
  <c r="D141" i="6"/>
  <c r="F7" i="5"/>
  <c r="H20" i="3"/>
  <c r="C985" i="1"/>
  <c r="F421" i="4"/>
  <c r="D420" i="4"/>
  <c r="C415" i="1"/>
  <c r="F344" i="4"/>
  <c r="C339" i="1"/>
  <c r="I1473" i="1"/>
  <c r="E151" i="4"/>
  <c r="E636" i="4"/>
  <c r="D630" i="1" s="1"/>
  <c r="D522" i="1"/>
  <c r="I1443" i="1"/>
  <c r="F515" i="4"/>
  <c r="C509" i="1"/>
  <c r="F7" i="4"/>
  <c r="D6" i="4"/>
  <c r="C3" i="1"/>
  <c r="I22" i="3"/>
  <c r="D1153" i="1"/>
  <c r="B191" i="9"/>
  <c r="E165" i="9"/>
  <c r="B165" i="9" s="1"/>
  <c r="F35" i="6"/>
  <c r="H25" i="3"/>
  <c r="C1329" i="1"/>
  <c r="G292" i="9"/>
  <c r="E292" i="9" s="1"/>
  <c r="B292" i="9" s="1"/>
  <c r="F206" i="5"/>
  <c r="C1183" i="1"/>
  <c r="F69" i="5"/>
  <c r="D68" i="5"/>
  <c r="C1047" i="1"/>
  <c r="E296" i="9"/>
  <c r="I10" i="3" s="1"/>
  <c r="B297" i="9"/>
  <c r="H259" i="1"/>
  <c r="G259" i="1"/>
  <c r="I35" i="3"/>
  <c r="C1518" i="1"/>
  <c r="D176" i="5"/>
  <c r="F580" i="4"/>
  <c r="C574" i="1"/>
  <c r="F643" i="4"/>
  <c r="C637" i="1"/>
  <c r="F139" i="4"/>
  <c r="C135" i="1"/>
  <c r="E408" i="4"/>
  <c r="D403" i="1" s="1"/>
  <c r="D345" i="1"/>
  <c r="I1466" i="1"/>
  <c r="E635" i="4"/>
  <c r="D629" i="1" s="1"/>
  <c r="I1463" i="1"/>
  <c r="G1235" i="1"/>
  <c r="F212" i="9"/>
  <c r="B20" i="9"/>
  <c r="F87" i="5"/>
  <c r="F106" i="4"/>
  <c r="C102" i="1"/>
  <c r="F163" i="4"/>
  <c r="C159" i="1"/>
  <c r="E237" i="5"/>
  <c r="E175" i="5" s="1"/>
  <c r="D1152" i="1" s="1"/>
  <c r="D1215" i="1"/>
  <c r="E141" i="6"/>
  <c r="I24" i="3"/>
  <c r="D1299" i="1"/>
  <c r="F5" i="6"/>
  <c r="H23" i="3"/>
  <c r="C1214" i="1"/>
  <c r="H211" i="1"/>
  <c r="G211" i="1"/>
  <c r="G295" i="9"/>
  <c r="E295" i="9" s="1"/>
  <c r="B295" i="9" s="1"/>
  <c r="K1432" i="9"/>
  <c r="I34" i="3"/>
  <c r="C1517" i="1"/>
  <c r="F363" i="4"/>
  <c r="C358" i="1"/>
  <c r="F593" i="4"/>
  <c r="C587" i="1"/>
  <c r="F567" i="4"/>
  <c r="C561" i="1"/>
  <c r="F396" i="4"/>
  <c r="C391" i="1"/>
  <c r="F263" i="4"/>
  <c r="E639" i="4"/>
  <c r="D407" i="1"/>
  <c r="D298" i="4"/>
  <c r="I1439" i="1"/>
  <c r="E293" i="9" l="1"/>
  <c r="G1222" i="1"/>
  <c r="G1154" i="1"/>
  <c r="H1154" i="1"/>
  <c r="F237" i="5"/>
  <c r="H638" i="1"/>
  <c r="G638" i="1"/>
  <c r="H220" i="1"/>
  <c r="G220" i="1"/>
  <c r="H587" i="1"/>
  <c r="G587" i="1"/>
  <c r="H1517" i="1"/>
  <c r="G1517" i="1"/>
  <c r="H11" i="3"/>
  <c r="F6" i="4"/>
  <c r="H16" i="3"/>
  <c r="D290" i="4"/>
  <c r="D412" i="4"/>
  <c r="C2" i="1"/>
  <c r="D635" i="4"/>
  <c r="F420" i="4"/>
  <c r="C414" i="1"/>
  <c r="H391" i="1"/>
  <c r="G391" i="1"/>
  <c r="I28" i="3"/>
  <c r="D1435" i="1"/>
  <c r="H9" i="3" s="1"/>
  <c r="H159" i="1"/>
  <c r="G159" i="1"/>
  <c r="H637" i="1"/>
  <c r="G637" i="1"/>
  <c r="D175" i="5"/>
  <c r="F176" i="5"/>
  <c r="H22" i="3"/>
  <c r="C1153" i="1"/>
  <c r="F68" i="5"/>
  <c r="H21" i="3"/>
  <c r="C1046" i="1"/>
  <c r="H1518" i="1"/>
  <c r="G1518" i="1"/>
  <c r="H1329" i="1"/>
  <c r="G1329" i="1"/>
  <c r="D6" i="5"/>
  <c r="H478" i="1"/>
  <c r="G478" i="1"/>
  <c r="D636" i="4"/>
  <c r="F528" i="4"/>
  <c r="C522" i="1"/>
  <c r="H345" i="1"/>
  <c r="G345" i="1"/>
  <c r="D633" i="1"/>
  <c r="H561" i="1"/>
  <c r="G561" i="1"/>
  <c r="H358" i="1"/>
  <c r="G358" i="1"/>
  <c r="G1299" i="1"/>
  <c r="H1299" i="1"/>
  <c r="G1215" i="1"/>
  <c r="H1215" i="1"/>
  <c r="H102" i="1"/>
  <c r="G102" i="1"/>
  <c r="H135" i="1"/>
  <c r="G135" i="1"/>
  <c r="H574" i="1"/>
  <c r="G574" i="1"/>
  <c r="H1183" i="1"/>
  <c r="G1183" i="1"/>
  <c r="H509" i="1"/>
  <c r="G509" i="1"/>
  <c r="H985" i="1"/>
  <c r="G985" i="1"/>
  <c r="F141" i="6"/>
  <c r="H28" i="3"/>
  <c r="C1435" i="1"/>
  <c r="H1065" i="1"/>
  <c r="G1065" i="1"/>
  <c r="D413" i="4"/>
  <c r="D291" i="4"/>
  <c r="C285" i="1"/>
  <c r="G299" i="9"/>
  <c r="E299" i="9" s="1"/>
  <c r="E19" i="9"/>
  <c r="H339" i="1"/>
  <c r="G339" i="1"/>
  <c r="H619" i="1"/>
  <c r="G619" i="1"/>
  <c r="D407" i="4"/>
  <c r="F298" i="4"/>
  <c r="C293" i="1"/>
  <c r="I23" i="3"/>
  <c r="D1214" i="1"/>
  <c r="H1214" i="1" s="1"/>
  <c r="B212" i="9"/>
  <c r="H1047" i="1"/>
  <c r="G1047" i="1"/>
  <c r="H3" i="1"/>
  <c r="G3" i="1"/>
  <c r="E289" i="4"/>
  <c r="F289" i="4" s="1"/>
  <c r="I17" i="3"/>
  <c r="D147" i="1"/>
  <c r="H147" i="1" s="1"/>
  <c r="H415" i="1"/>
  <c r="G415" i="1"/>
  <c r="H466" i="1"/>
  <c r="G466" i="1"/>
  <c r="G1423" i="1"/>
  <c r="H1423" i="1"/>
  <c r="H523" i="1"/>
  <c r="G523" i="1"/>
  <c r="E6" i="5"/>
  <c r="I21" i="3"/>
  <c r="D1046" i="1"/>
  <c r="D408" i="4"/>
  <c r="K3" i="9" l="1"/>
  <c r="H522" i="1"/>
  <c r="G522" i="1"/>
  <c r="H1046" i="1"/>
  <c r="G1046" i="1"/>
  <c r="C286" i="1"/>
  <c r="F407" i="4"/>
  <c r="C402" i="1"/>
  <c r="G282" i="9"/>
  <c r="E282" i="9" s="1"/>
  <c r="B282" i="9" s="1"/>
  <c r="G276" i="9"/>
  <c r="F6" i="5"/>
  <c r="C984" i="1"/>
  <c r="F635" i="4"/>
  <c r="C629" i="1"/>
  <c r="F408" i="4"/>
  <c r="C403" i="1"/>
  <c r="G285" i="1"/>
  <c r="E291" i="4"/>
  <c r="D287" i="1" s="1"/>
  <c r="E413" i="4"/>
  <c r="D285" i="1"/>
  <c r="H285" i="1" s="1"/>
  <c r="E290" i="4"/>
  <c r="D286" i="1" s="1"/>
  <c r="F291" i="4"/>
  <c r="C287" i="1"/>
  <c r="G1435" i="1"/>
  <c r="H1435" i="1"/>
  <c r="G1214" i="1"/>
  <c r="F636" i="4"/>
  <c r="C630" i="1"/>
  <c r="G147" i="1"/>
  <c r="F175" i="5"/>
  <c r="C1152" i="1"/>
  <c r="H2" i="1"/>
  <c r="G2" i="1"/>
  <c r="H276" i="9"/>
  <c r="D984" i="1"/>
  <c r="H293" i="1"/>
  <c r="G293" i="1"/>
  <c r="B299" i="9"/>
  <c r="E298" i="9"/>
  <c r="I9" i="3" s="1"/>
  <c r="D640" i="4"/>
  <c r="D415" i="4"/>
  <c r="F413" i="4"/>
  <c r="C408" i="1"/>
  <c r="H1153" i="1"/>
  <c r="G1153" i="1"/>
  <c r="H414" i="1"/>
  <c r="G414" i="1"/>
  <c r="D639" i="4"/>
  <c r="D414" i="4"/>
  <c r="F412" i="4"/>
  <c r="C407" i="1"/>
  <c r="N3" i="9"/>
  <c r="I11" i="3"/>
  <c r="E276" i="9" l="1"/>
  <c r="E275" i="9" s="1"/>
  <c r="F290" i="4"/>
  <c r="H630" i="1"/>
  <c r="G630" i="1"/>
  <c r="H1152" i="1"/>
  <c r="G1152" i="1"/>
  <c r="H287" i="1"/>
  <c r="G287" i="1"/>
  <c r="E640" i="4"/>
  <c r="E415" i="4"/>
  <c r="D410" i="1" s="1"/>
  <c r="D408" i="1"/>
  <c r="E414" i="4"/>
  <c r="D409" i="1" s="1"/>
  <c r="H403" i="1"/>
  <c r="G403" i="1"/>
  <c r="H8" i="3"/>
  <c r="H984" i="1"/>
  <c r="G984" i="1"/>
  <c r="H402" i="1"/>
  <c r="G402" i="1"/>
  <c r="D641" i="4"/>
  <c r="F639" i="4"/>
  <c r="C633" i="1"/>
  <c r="D642" i="4"/>
  <c r="C634" i="1"/>
  <c r="H629" i="1"/>
  <c r="G629" i="1"/>
  <c r="H286" i="1"/>
  <c r="G286" i="1"/>
  <c r="H407" i="1"/>
  <c r="G407" i="1"/>
  <c r="H408" i="1"/>
  <c r="G408" i="1"/>
  <c r="F414" i="4"/>
  <c r="C409" i="1"/>
  <c r="F415" i="4"/>
  <c r="C410" i="1"/>
  <c r="B276" i="9" l="1"/>
  <c r="H409" i="1"/>
  <c r="G409" i="1"/>
  <c r="H634" i="1"/>
  <c r="G634" i="1"/>
  <c r="E642" i="4"/>
  <c r="D634" i="1"/>
  <c r="E641" i="4"/>
  <c r="F640" i="4"/>
  <c r="D645" i="4"/>
  <c r="C635" i="1"/>
  <c r="H410" i="1"/>
  <c r="G410" i="1"/>
  <c r="D646" i="4"/>
  <c r="F642" i="4"/>
  <c r="C636" i="1"/>
  <c r="M3" i="9"/>
  <c r="I8" i="3"/>
  <c r="H633" i="1"/>
  <c r="G633" i="1"/>
  <c r="H635" i="1" l="1"/>
  <c r="G635" i="1"/>
  <c r="E645" i="4"/>
  <c r="D635" i="1"/>
  <c r="H19" i="3"/>
  <c r="C640" i="1"/>
  <c r="F645" i="4"/>
  <c r="H18" i="3"/>
  <c r="C639" i="1"/>
  <c r="F641" i="4"/>
  <c r="E646" i="4"/>
  <c r="F646" i="4" s="1"/>
  <c r="D636" i="1"/>
  <c r="H636" i="1" s="1"/>
  <c r="G636" i="1" l="1"/>
  <c r="I19" i="3"/>
  <c r="D640" i="1"/>
  <c r="G640" i="1" s="1"/>
  <c r="I18" i="3"/>
  <c r="D639" i="1"/>
  <c r="H7" i="3" s="1"/>
  <c r="H639" i="1" l="1"/>
  <c r="H640" i="1"/>
  <c r="G639" i="1"/>
  <c r="J3" i="9"/>
  <c r="I7" i="3"/>
  <c r="L272" i="9" l="1"/>
  <c r="M272" i="9"/>
  <c r="H18" i="9"/>
  <c r="G18" i="9"/>
  <c r="K8" i="9"/>
  <c r="J13" i="9"/>
  <c r="I7" i="9"/>
  <c r="K13" i="9"/>
  <c r="I8" i="9"/>
  <c r="M15" i="9"/>
  <c r="J8" i="9"/>
  <c r="I13" i="9"/>
  <c r="J5" i="9"/>
  <c r="K5" i="9"/>
  <c r="M16" i="9"/>
  <c r="J11" i="9"/>
  <c r="H16" i="9"/>
  <c r="K7" i="9"/>
  <c r="J12" i="9"/>
  <c r="J9" i="9"/>
  <c r="H15" i="9"/>
  <c r="K9" i="9"/>
  <c r="L15" i="9"/>
  <c r="K10" i="9"/>
  <c r="G16" i="9"/>
  <c r="I9" i="9"/>
  <c r="G15" i="9"/>
  <c r="L16" i="9"/>
  <c r="J10" i="9"/>
  <c r="K6" i="9"/>
  <c r="I17" i="9"/>
  <c r="I5" i="9"/>
  <c r="K11" i="9"/>
  <c r="K12" i="9"/>
  <c r="G17" i="9"/>
  <c r="I11" i="9"/>
  <c r="H17" i="9"/>
  <c r="I12" i="9"/>
  <c r="J17" i="9"/>
  <c r="I6" i="9"/>
  <c r="J6" i="9"/>
  <c r="J7" i="9"/>
  <c r="E16" i="9" l="1"/>
  <c r="E15" i="9"/>
  <c r="F15" i="9"/>
  <c r="E7" i="9"/>
  <c r="B7" i="9" s="1"/>
  <c r="E6" i="9"/>
  <c r="B6" i="9" s="1"/>
  <c r="E11" i="9"/>
  <c r="B11" i="9" s="1"/>
  <c r="E5" i="9"/>
  <c r="B5" i="9" s="1"/>
  <c r="F16" i="9"/>
  <c r="E13" i="9"/>
  <c r="B13" i="9" s="1"/>
  <c r="E18" i="9"/>
  <c r="B18" i="9" s="1"/>
  <c r="E17" i="9"/>
  <c r="B17" i="9" s="1"/>
  <c r="E12" i="9"/>
  <c r="B12" i="9" s="1"/>
  <c r="E9" i="9"/>
  <c r="B9" i="9" s="1"/>
  <c r="E10" i="9"/>
  <c r="B10" i="9" s="1"/>
  <c r="E8" i="9"/>
  <c r="B8" i="9" s="1"/>
  <c r="F272" i="9"/>
  <c r="B15" i="9" l="1"/>
  <c r="F14" i="9"/>
  <c r="E14" i="9"/>
  <c r="B16" i="9"/>
  <c r="B272" i="9"/>
  <c r="F19" i="9"/>
  <c r="E4" i="9"/>
  <c r="E3" i="9" l="1"/>
  <c r="F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<sst xmlns="http://schemas.openxmlformats.org/spreadsheetml/2006/main" count="4313" uniqueCount="3393">
  <si>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</si>
  <si>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</si>
  <si>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</si>
  <si>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</si>
  <si>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</si>
  <si>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</si>
  <si>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</si>
  <si>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</si>
  <si>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</si>
  <si>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</si>
  <si>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</si>
  <si>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</si>
  <si>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</si>
  <si>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</si>
  <si>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</si>
  <si>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</si>
  <si>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</si>
  <si>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</si>
  <si>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</si>
  <si>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</si>
  <si>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</si>
  <si>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</si>
  <si>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</si>
  <si>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</si>
  <si>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</si>
  <si>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</si>
  <si>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</si>
  <si>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</si>
  <si>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</si>
  <si>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</si>
  <si>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</si>
  <si>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ZADAR</t>
  </si>
  <si>
    <t>BILANCA</t>
  </si>
  <si>
    <t>RAS funkcijski</t>
  </si>
  <si>
    <t>Razina:</t>
  </si>
  <si>
    <t>23</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</si>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</sst>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konsolidirani%20izvje&#353;taji%202022.(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kriveni"/>
      <sheetName val="Upute"/>
      <sheetName val="RefStr"/>
      <sheetName val="PR-RAS"/>
      <sheetName val="BILANCA"/>
      <sheetName val="RAS-funkcijski"/>
      <sheetName val="P-VRIO"/>
      <sheetName val="OBVEZE"/>
      <sheetName val="Kont"/>
      <sheetName val="Promjene"/>
    </sheetNames>
    <sheetDataSet>
      <sheetData sheetId="0"/>
      <sheetData sheetId="1"/>
      <sheetData sheetId="2"/>
      <sheetData sheetId="3"/>
      <sheetData sheetId="4">
        <row r="86">
          <cell r="D86">
            <v>16154994</v>
          </cell>
        </row>
        <row r="147">
          <cell r="D147">
            <v>19992259</v>
          </cell>
        </row>
        <row r="247">
          <cell r="D247">
            <v>519970785</v>
          </cell>
        </row>
        <row r="264">
          <cell r="E264">
            <v>241366566.37</v>
          </cell>
        </row>
        <row r="265">
          <cell r="D265">
            <v>4453652</v>
          </cell>
          <cell r="E265">
            <v>4935646.68</v>
          </cell>
        </row>
        <row r="287">
          <cell r="D287">
            <v>22627991</v>
          </cell>
        </row>
        <row r="288">
          <cell r="D288">
            <v>46118880</v>
          </cell>
        </row>
      </sheetData>
      <sheetData sheetId="5">
        <row r="116">
          <cell r="D116">
            <v>72850574</v>
          </cell>
        </row>
        <row r="126">
          <cell r="D126">
            <v>5532122</v>
          </cell>
        </row>
      </sheetData>
      <sheetData sheetId="6"/>
      <sheetData sheetId="7"/>
      <sheetData sheetId="8"/>
      <sheetData sheetId="9"/>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586502282</v>
      </c>
      <c r="D2" s="6">
        <f>'PR-RAS'!E6</f>
        <v>656839619.82999992</v>
      </c>
      <c r="E2" s="6">
        <v>0</v>
      </c>
      <c r="F2" s="6">
        <v>0</v>
      </c>
      <c r="G2" s="7">
        <f t="shared" ref="G2:G264" si="0">(B2/1000)*(C2*1+D2*2)</f>
        <v>1900181.5216599999</v>
      </c>
      <c r="H2" s="7">
        <f t="shared" ref="H2:H264" si="1">ABS(C2-ROUND(C2,0))+ABS(D2-ROUND(D2,0))</f>
        <v>0.17000007629394531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213379706</v>
      </c>
      <c r="D3" s="1">
        <f>'PR-RAS'!E7</f>
        <v>276917135.89999998</v>
      </c>
      <c r="E3" s="1">
        <v>0</v>
      </c>
      <c r="F3" s="1">
        <v>0</v>
      </c>
      <c r="G3" s="2">
        <f t="shared" si="0"/>
        <v>1534427.9556</v>
      </c>
      <c r="H3" s="2">
        <f t="shared" si="1"/>
        <v>0.10000002384185791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165605685</v>
      </c>
      <c r="D4" s="1">
        <f>'PR-RAS'!E8</f>
        <v>208665730.21999997</v>
      </c>
      <c r="E4" s="1">
        <v>0</v>
      </c>
      <c r="F4" s="1">
        <v>0</v>
      </c>
      <c r="G4" s="2">
        <f t="shared" si="0"/>
        <v>1748811.4363199999</v>
      </c>
      <c r="H4" s="2">
        <f t="shared" si="1"/>
        <v>0.21999996900558472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152262212</v>
      </c>
      <c r="D5" s="1">
        <f>'PR-RAS'!E9</f>
        <v>182700389.94999999</v>
      </c>
      <c r="E5" s="1">
        <v>0</v>
      </c>
      <c r="F5" s="1">
        <v>0</v>
      </c>
      <c r="G5" s="2">
        <f t="shared" si="0"/>
        <v>2070651.9675999999</v>
      </c>
      <c r="H5" s="2">
        <f t="shared" si="1"/>
        <v>5.0000011920928955E-2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7582516</v>
      </c>
      <c r="D6" s="1">
        <f>'PR-RAS'!E10</f>
        <v>9769076.5899999999</v>
      </c>
      <c r="E6" s="1">
        <v>0</v>
      </c>
      <c r="F6" s="1">
        <v>0</v>
      </c>
      <c r="G6" s="2">
        <f t="shared" si="0"/>
        <v>135603.34590000001</v>
      </c>
      <c r="H6" s="2">
        <f t="shared" si="1"/>
        <v>0.41000000014901161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11114892</v>
      </c>
      <c r="D7" s="1">
        <f>'PR-RAS'!E11</f>
        <v>12850574.859999999</v>
      </c>
      <c r="E7" s="1">
        <v>0</v>
      </c>
      <c r="F7" s="1">
        <v>0</v>
      </c>
      <c r="G7" s="2">
        <f t="shared" si="0"/>
        <v>220896.25031999999</v>
      </c>
      <c r="H7" s="2">
        <f t="shared" si="1"/>
        <v>0.14000000059604645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11867576</v>
      </c>
      <c r="D8" s="1">
        <f>'PR-RAS'!E12</f>
        <v>19031237.649999999</v>
      </c>
      <c r="E8" s="1">
        <v>0</v>
      </c>
      <c r="F8" s="1">
        <v>0</v>
      </c>
      <c r="G8" s="2">
        <f t="shared" si="0"/>
        <v>349510.3591</v>
      </c>
      <c r="H8" s="2">
        <f t="shared" si="1"/>
        <v>0.35000000149011612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6742044</v>
      </c>
      <c r="D9" s="1">
        <f>'PR-RAS'!E13</f>
        <v>7254389.54</v>
      </c>
      <c r="E9" s="1">
        <v>0</v>
      </c>
      <c r="F9" s="1">
        <v>0</v>
      </c>
      <c r="G9" s="2">
        <f t="shared" si="0"/>
        <v>170006.58463999999</v>
      </c>
      <c r="H9" s="2">
        <f t="shared" si="1"/>
        <v>0.4599999999627471</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23963555</v>
      </c>
      <c r="D11" s="1">
        <f>'PR-RAS'!E15</f>
        <v>22939938.370000001</v>
      </c>
      <c r="E11" s="1">
        <v>0</v>
      </c>
      <c r="F11" s="1">
        <v>0</v>
      </c>
      <c r="G11" s="2">
        <f t="shared" si="0"/>
        <v>698434.31740000006</v>
      </c>
      <c r="H11" s="2">
        <f t="shared" si="1"/>
        <v>0.37000000104308128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43737553</v>
      </c>
      <c r="D19" s="1">
        <f>'PR-RAS'!E23</f>
        <v>62190799.580000006</v>
      </c>
      <c r="E19" s="1">
        <v>0</v>
      </c>
      <c r="F19" s="1">
        <v>0</v>
      </c>
      <c r="G19" s="2">
        <f t="shared" si="0"/>
        <v>3026144.7388800001</v>
      </c>
      <c r="H19" s="2">
        <f t="shared" si="1"/>
        <v>0.41999999433755875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3413889</v>
      </c>
      <c r="D20" s="1">
        <f>'PR-RAS'!E24</f>
        <v>3493015.7</v>
      </c>
      <c r="E20" s="1">
        <v>0</v>
      </c>
      <c r="F20" s="1">
        <v>0</v>
      </c>
      <c r="G20" s="2">
        <f t="shared" si="0"/>
        <v>197598.48759999999</v>
      </c>
      <c r="H20" s="2">
        <f t="shared" si="1"/>
        <v>0.29999999981373549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40323664</v>
      </c>
      <c r="D23" s="1">
        <f>'PR-RAS'!E27</f>
        <v>58697783.880000003</v>
      </c>
      <c r="E23" s="1">
        <v>0</v>
      </c>
      <c r="F23" s="1">
        <v>0</v>
      </c>
      <c r="G23" s="2">
        <f t="shared" si="0"/>
        <v>3469823.0987199997</v>
      </c>
      <c r="H23" s="2">
        <f t="shared" si="1"/>
        <v>0.11999999731779099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4036468</v>
      </c>
      <c r="D25" s="1">
        <f>'PR-RAS'!E29</f>
        <v>6060452.9100000001</v>
      </c>
      <c r="E25" s="1">
        <v>0</v>
      </c>
      <c r="F25" s="1">
        <v>0</v>
      </c>
      <c r="G25" s="2">
        <f t="shared" si="0"/>
        <v>387776.97168000002</v>
      </c>
      <c r="H25" s="2">
        <f t="shared" si="1"/>
        <v>8.9999999850988388E-2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4009585</v>
      </c>
      <c r="D27" s="1">
        <f>'PR-RAS'!E31</f>
        <v>6051503</v>
      </c>
      <c r="E27" s="1">
        <v>0</v>
      </c>
      <c r="F27" s="1">
        <v>0</v>
      </c>
      <c r="G27" s="2">
        <f t="shared" si="0"/>
        <v>418927.36599999998</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26883</v>
      </c>
      <c r="D29" s="1">
        <f>'PR-RAS'!E33</f>
        <v>8949.91</v>
      </c>
      <c r="E29" s="1">
        <v>0</v>
      </c>
      <c r="F29" s="1">
        <v>0</v>
      </c>
      <c r="G29" s="2">
        <f t="shared" si="0"/>
        <v>1253.91896</v>
      </c>
      <c r="H29" s="2">
        <f t="shared" si="1"/>
        <v>9.0000000000145519E-2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153.19</v>
      </c>
      <c r="E36" s="1">
        <v>0</v>
      </c>
      <c r="F36" s="1">
        <v>0</v>
      </c>
      <c r="G36" s="2">
        <f t="shared" si="0"/>
        <v>10.7233</v>
      </c>
      <c r="H36" s="2">
        <f t="shared" si="1"/>
        <v>0.18999999999999773</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153.19</v>
      </c>
      <c r="E39" s="1">
        <v>0</v>
      </c>
      <c r="F39" s="1">
        <v>0</v>
      </c>
      <c r="G39" s="2">
        <f t="shared" si="0"/>
        <v>11.642439999999999</v>
      </c>
      <c r="H39" s="2">
        <f t="shared" si="1"/>
        <v>0.18999999999999773</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206817410</v>
      </c>
      <c r="D46" s="1">
        <f>'PR-RAS'!E50</f>
        <v>210528764.72</v>
      </c>
      <c r="E46" s="1">
        <v>0</v>
      </c>
      <c r="F46" s="1">
        <v>0</v>
      </c>
      <c r="G46" s="2">
        <f t="shared" si="0"/>
        <v>28254372.274800003</v>
      </c>
      <c r="H46" s="2">
        <f t="shared" si="1"/>
        <v>0.2800000011920929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293733</v>
      </c>
      <c r="D47" s="1">
        <f>'PR-RAS'!E51</f>
        <v>91239.82</v>
      </c>
      <c r="E47" s="1">
        <v>0</v>
      </c>
      <c r="F47" s="1">
        <v>0</v>
      </c>
      <c r="G47" s="2">
        <f t="shared" si="0"/>
        <v>21905.781439999999</v>
      </c>
      <c r="H47" s="2">
        <f t="shared" si="1"/>
        <v>0.17999999999301508</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293733</v>
      </c>
      <c r="D48" s="1">
        <f>'PR-RAS'!E52</f>
        <v>91239.82</v>
      </c>
      <c r="E48" s="1">
        <v>0</v>
      </c>
      <c r="F48" s="1">
        <v>0</v>
      </c>
      <c r="G48" s="2">
        <f t="shared" si="0"/>
        <v>22381.99408</v>
      </c>
      <c r="H48" s="2">
        <f t="shared" si="1"/>
        <v>0.17999999999301508</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5316978</v>
      </c>
      <c r="D50" s="1">
        <f>'PR-RAS'!E54</f>
        <v>7219441.2400000002</v>
      </c>
      <c r="E50" s="1">
        <v>0</v>
      </c>
      <c r="F50" s="1">
        <v>0</v>
      </c>
      <c r="G50" s="2">
        <f t="shared" si="0"/>
        <v>968037.16352000006</v>
      </c>
      <c r="H50" s="2">
        <f t="shared" si="1"/>
        <v>0.24000000022351742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2634</v>
      </c>
      <c r="D51" s="1">
        <f>'PR-RAS'!E55</f>
        <v>0</v>
      </c>
      <c r="E51" s="1">
        <v>0</v>
      </c>
      <c r="F51" s="1">
        <v>0</v>
      </c>
      <c r="G51" s="2">
        <f t="shared" si="0"/>
        <v>131.70000000000002</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5314344</v>
      </c>
      <c r="D53" s="1">
        <f>'PR-RAS'!E57</f>
        <v>7219441.2400000002</v>
      </c>
      <c r="E53" s="1">
        <v>0</v>
      </c>
      <c r="F53" s="1">
        <v>0</v>
      </c>
      <c r="G53" s="2">
        <f t="shared" si="0"/>
        <v>1027167.7769599999</v>
      </c>
      <c r="H53" s="2">
        <f t="shared" si="1"/>
        <v>0.24000000022351742</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10625781</v>
      </c>
      <c r="D55" s="1">
        <f>'PR-RAS'!E59</f>
        <v>9778091.6400000006</v>
      </c>
      <c r="E55" s="1">
        <v>0</v>
      </c>
      <c r="F55" s="1">
        <v>0</v>
      </c>
      <c r="G55" s="2">
        <f t="shared" si="0"/>
        <v>1629826.07112</v>
      </c>
      <c r="H55" s="2">
        <f t="shared" si="1"/>
        <v>0.35999999940395355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4574002</v>
      </c>
      <c r="D56" s="1">
        <f>'PR-RAS'!E60</f>
        <v>6051127.5899999999</v>
      </c>
      <c r="E56" s="1">
        <v>0</v>
      </c>
      <c r="F56" s="1">
        <v>0</v>
      </c>
      <c r="G56" s="2">
        <f t="shared" si="0"/>
        <v>917194.14489999996</v>
      </c>
      <c r="H56" s="2">
        <f t="shared" si="1"/>
        <v>0.41000000014901161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6051779</v>
      </c>
      <c r="D57" s="1">
        <f>'PR-RAS'!E61</f>
        <v>3726964.05</v>
      </c>
      <c r="E57" s="1">
        <v>0</v>
      </c>
      <c r="F57" s="1">
        <v>0</v>
      </c>
      <c r="G57" s="2">
        <f t="shared" si="0"/>
        <v>756319.59759999998</v>
      </c>
      <c r="H57" s="2">
        <f t="shared" si="1"/>
        <v>4.9999999813735485E-2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27712274</v>
      </c>
      <c r="D58" s="1">
        <f>'PR-RAS'!E62</f>
        <v>20300532.350000001</v>
      </c>
      <c r="E58" s="1">
        <v>0</v>
      </c>
      <c r="F58" s="1">
        <v>0</v>
      </c>
      <c r="G58" s="2">
        <f t="shared" si="0"/>
        <v>3893860.3059000005</v>
      </c>
      <c r="H58" s="2">
        <f t="shared" si="1"/>
        <v>0.35000000149011612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4212274</v>
      </c>
      <c r="D59" s="1">
        <f>'PR-RAS'!E63</f>
        <v>3900532.35</v>
      </c>
      <c r="E59" s="1">
        <v>0</v>
      </c>
      <c r="F59" s="1">
        <v>0</v>
      </c>
      <c r="G59" s="2">
        <f t="shared" si="0"/>
        <v>696773.6446</v>
      </c>
      <c r="H59" s="2">
        <f t="shared" si="1"/>
        <v>0.35000000009313226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23500000</v>
      </c>
      <c r="D60" s="1">
        <f>'PR-RAS'!E64</f>
        <v>16400000</v>
      </c>
      <c r="E60" s="1">
        <v>0</v>
      </c>
      <c r="F60" s="1">
        <v>0</v>
      </c>
      <c r="G60" s="2">
        <f t="shared" si="0"/>
        <v>3321700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18091310</v>
      </c>
      <c r="D61" s="1">
        <f>'PR-RAS'!E65</f>
        <v>16720679.260000002</v>
      </c>
      <c r="E61" s="1">
        <v>0</v>
      </c>
      <c r="F61" s="1">
        <v>0</v>
      </c>
      <c r="G61" s="2">
        <f t="shared" si="0"/>
        <v>3091960.1112000002</v>
      </c>
      <c r="H61" s="2">
        <f t="shared" si="1"/>
        <v>0.26000000163912773</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15371028</v>
      </c>
      <c r="D62" s="1">
        <f>'PR-RAS'!E66</f>
        <v>13967828.550000001</v>
      </c>
      <c r="E62" s="1">
        <v>0</v>
      </c>
      <c r="F62" s="1">
        <v>0</v>
      </c>
      <c r="G62" s="2">
        <f t="shared" si="0"/>
        <v>2641707.7911</v>
      </c>
      <c r="H62" s="2">
        <f t="shared" si="1"/>
        <v>0.44999999925494194</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2720282</v>
      </c>
      <c r="D63" s="1">
        <f>'PR-RAS'!E67</f>
        <v>2752850.71</v>
      </c>
      <c r="E63" s="1">
        <v>0</v>
      </c>
      <c r="F63" s="1">
        <v>0</v>
      </c>
      <c r="G63" s="2">
        <f t="shared" si="0"/>
        <v>510010.97203999996</v>
      </c>
      <c r="H63" s="2">
        <f t="shared" si="1"/>
        <v>0.2900000000372529</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110796700</v>
      </c>
      <c r="D64" s="1">
        <f>'PR-RAS'!E68</f>
        <v>117738960.57000001</v>
      </c>
      <c r="E64" s="1">
        <v>0</v>
      </c>
      <c r="F64" s="1">
        <v>0</v>
      </c>
      <c r="G64" s="2">
        <f t="shared" si="0"/>
        <v>21815301.131820001</v>
      </c>
      <c r="H64" s="2">
        <f t="shared" si="1"/>
        <v>0.42999999225139618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108582531</v>
      </c>
      <c r="D65" s="1">
        <f>'PR-RAS'!E69</f>
        <v>116230281.62</v>
      </c>
      <c r="E65" s="1">
        <v>0</v>
      </c>
      <c r="F65" s="1">
        <v>0</v>
      </c>
      <c r="G65" s="2">
        <f t="shared" si="0"/>
        <v>21826758.03136</v>
      </c>
      <c r="H65" s="2">
        <f t="shared" si="1"/>
        <v>0.37999999523162842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2214169</v>
      </c>
      <c r="D66" s="1">
        <f>'PR-RAS'!E70</f>
        <v>1508678.95</v>
      </c>
      <c r="E66" s="1">
        <v>0</v>
      </c>
      <c r="F66" s="1">
        <v>0</v>
      </c>
      <c r="G66" s="2">
        <f t="shared" si="0"/>
        <v>340049.24850000005</v>
      </c>
      <c r="H66" s="2">
        <f t="shared" si="1"/>
        <v>5.0000000046566129E-2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33980634</v>
      </c>
      <c r="D70" s="1">
        <f>'PR-RAS'!E74</f>
        <v>38679819.840000004</v>
      </c>
      <c r="E70" s="1">
        <v>0</v>
      </c>
      <c r="F70" s="1">
        <v>0</v>
      </c>
      <c r="G70" s="2">
        <f t="shared" si="0"/>
        <v>7682478.8839200009</v>
      </c>
      <c r="H70" s="2">
        <f t="shared" si="1"/>
        <v>0.15999999642372131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8465393</v>
      </c>
      <c r="D71" s="1">
        <f>'PR-RAS'!E75</f>
        <v>7612404.3399999999</v>
      </c>
      <c r="E71" s="1">
        <v>0</v>
      </c>
      <c r="F71" s="1">
        <v>0</v>
      </c>
      <c r="G71" s="2">
        <f t="shared" si="0"/>
        <v>1658314.1176000002</v>
      </c>
      <c r="H71" s="2">
        <f t="shared" si="1"/>
        <v>0.33999999985098839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25515241</v>
      </c>
      <c r="D72" s="1">
        <f>'PR-RAS'!E76</f>
        <v>31067415.5</v>
      </c>
      <c r="E72" s="1">
        <v>0</v>
      </c>
      <c r="F72" s="1">
        <v>0</v>
      </c>
      <c r="G72" s="2">
        <f t="shared" si="0"/>
        <v>6223155.1119999997</v>
      </c>
      <c r="H72" s="2">
        <f t="shared" si="1"/>
        <v>0.5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30546564</v>
      </c>
      <c r="D78" s="1">
        <f>'PR-RAS'!E82</f>
        <v>33429777.309999999</v>
      </c>
      <c r="E78" s="1">
        <v>0</v>
      </c>
      <c r="F78" s="1">
        <v>0</v>
      </c>
      <c r="G78" s="2">
        <f t="shared" si="0"/>
        <v>7500271.1337400004</v>
      </c>
      <c r="H78" s="2">
        <f t="shared" si="1"/>
        <v>0.30999999865889549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2894982</v>
      </c>
      <c r="D79" s="1">
        <f>'PR-RAS'!E83</f>
        <v>1935040.0500000003</v>
      </c>
      <c r="E79" s="1">
        <v>0</v>
      </c>
      <c r="F79" s="1">
        <v>0</v>
      </c>
      <c r="G79" s="2">
        <f t="shared" si="0"/>
        <v>527674.84380000003</v>
      </c>
      <c r="H79" s="2">
        <f t="shared" si="1"/>
        <v>5.0000000279396772E-2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92967</v>
      </c>
      <c r="D81" s="1">
        <f>'PR-RAS'!E85</f>
        <v>16144.54</v>
      </c>
      <c r="E81" s="1">
        <v>0</v>
      </c>
      <c r="F81" s="1">
        <v>0</v>
      </c>
      <c r="G81" s="2">
        <f t="shared" si="0"/>
        <v>10020.4864</v>
      </c>
      <c r="H81" s="2">
        <f t="shared" si="1"/>
        <v>0.45999999999912689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2411305</v>
      </c>
      <c r="D82" s="1">
        <f>'PR-RAS'!E86</f>
        <v>1917300.05</v>
      </c>
      <c r="E82" s="1">
        <v>0</v>
      </c>
      <c r="F82" s="1">
        <v>0</v>
      </c>
      <c r="G82" s="2">
        <f t="shared" si="0"/>
        <v>505918.31309999997</v>
      </c>
      <c r="H82" s="2">
        <f t="shared" si="1"/>
        <v>5.0000000046566129E-2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390704</v>
      </c>
      <c r="D83" s="1">
        <f>'PR-RAS'!E87</f>
        <v>1595.1</v>
      </c>
      <c r="E83" s="1">
        <v>0</v>
      </c>
      <c r="F83" s="1">
        <v>0</v>
      </c>
      <c r="G83" s="2">
        <f t="shared" si="0"/>
        <v>32299.324400000001</v>
      </c>
      <c r="H83" s="2">
        <f t="shared" si="1"/>
        <v>9.9999999999909051E-2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6</v>
      </c>
      <c r="D86" s="1">
        <f>'PR-RAS'!E90</f>
        <v>0.36</v>
      </c>
      <c r="E86" s="1">
        <v>0</v>
      </c>
      <c r="F86" s="1">
        <v>0</v>
      </c>
      <c r="G86" s="2">
        <f t="shared" si="0"/>
        <v>0.57120000000000004</v>
      </c>
      <c r="H86" s="2">
        <f t="shared" si="1"/>
        <v>0.36</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27651582</v>
      </c>
      <c r="D87" s="1">
        <f>'PR-RAS'!E91</f>
        <v>31494737.259999998</v>
      </c>
      <c r="E87" s="1">
        <v>0</v>
      </c>
      <c r="F87" s="1">
        <v>0</v>
      </c>
      <c r="G87" s="2">
        <f t="shared" si="0"/>
        <v>7795130.8607199993</v>
      </c>
      <c r="H87" s="2">
        <f t="shared" si="1"/>
        <v>0.25999999791383743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1948058</v>
      </c>
      <c r="D88" s="1">
        <f>'PR-RAS'!E92</f>
        <v>1994958.78</v>
      </c>
      <c r="E88" s="1">
        <v>0</v>
      </c>
      <c r="F88" s="1">
        <v>0</v>
      </c>
      <c r="G88" s="2">
        <f t="shared" si="0"/>
        <v>516603.87372000003</v>
      </c>
      <c r="H88" s="2">
        <f t="shared" si="1"/>
        <v>0.21999999997206032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20826655</v>
      </c>
      <c r="D89" s="1">
        <f>'PR-RAS'!E93</f>
        <v>26133681.629999999</v>
      </c>
      <c r="E89" s="1">
        <v>0</v>
      </c>
      <c r="F89" s="1">
        <v>0</v>
      </c>
      <c r="G89" s="2">
        <f t="shared" si="0"/>
        <v>6432273.6068799989</v>
      </c>
      <c r="H89" s="2">
        <f t="shared" si="1"/>
        <v>0.37000000104308128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4010462</v>
      </c>
      <c r="D90" s="1">
        <f>'PR-RAS'!E94</f>
        <v>2661735.15</v>
      </c>
      <c r="E90" s="1">
        <v>0</v>
      </c>
      <c r="F90" s="1">
        <v>0</v>
      </c>
      <c r="G90" s="2">
        <f t="shared" si="0"/>
        <v>830719.97470000002</v>
      </c>
      <c r="H90" s="2">
        <f t="shared" si="1"/>
        <v>0.14999999990686774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866407</v>
      </c>
      <c r="D93" s="1">
        <f>'PR-RAS'!E97</f>
        <v>704361.7</v>
      </c>
      <c r="E93" s="1">
        <v>0</v>
      </c>
      <c r="F93" s="1">
        <v>0</v>
      </c>
      <c r="G93" s="2">
        <f t="shared" si="0"/>
        <v>209311.99679999999</v>
      </c>
      <c r="H93" s="2">
        <f t="shared" si="1"/>
        <v>0.30000000004656613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115676402</v>
      </c>
      <c r="D102" s="1">
        <f>'PR-RAS'!E106</f>
        <v>126905887.63</v>
      </c>
      <c r="E102" s="1">
        <v>0</v>
      </c>
      <c r="F102" s="1">
        <v>0</v>
      </c>
      <c r="G102" s="2">
        <f t="shared" si="0"/>
        <v>37318305.90326</v>
      </c>
      <c r="H102" s="2">
        <f t="shared" si="1"/>
        <v>0.37000000476837158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5325696</v>
      </c>
      <c r="D103" s="1">
        <f>'PR-RAS'!E107</f>
        <v>7484379.75</v>
      </c>
      <c r="E103" s="1">
        <v>0</v>
      </c>
      <c r="F103" s="1">
        <v>0</v>
      </c>
      <c r="G103" s="2">
        <f t="shared" si="0"/>
        <v>2070034.4609999999</v>
      </c>
      <c r="H103" s="2">
        <f t="shared" si="1"/>
        <v>0.25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843526</v>
      </c>
      <c r="D104" s="1">
        <f>'PR-RAS'!E108</f>
        <v>545070.78</v>
      </c>
      <c r="E104" s="1">
        <v>0</v>
      </c>
      <c r="F104" s="1">
        <v>0</v>
      </c>
      <c r="G104" s="2">
        <f t="shared" si="0"/>
        <v>199167.75868</v>
      </c>
      <c r="H104" s="2">
        <f t="shared" si="1"/>
        <v>0.21999999997206032</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2376292</v>
      </c>
      <c r="D105" s="1">
        <f>'PR-RAS'!E109</f>
        <v>3879205.19</v>
      </c>
      <c r="E105" s="1">
        <v>0</v>
      </c>
      <c r="F105" s="1">
        <v>0</v>
      </c>
      <c r="G105" s="2">
        <f t="shared" si="0"/>
        <v>1054009.0475199998</v>
      </c>
      <c r="H105" s="2">
        <f t="shared" si="1"/>
        <v>0.18999999994412065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2105878</v>
      </c>
      <c r="D107" s="1">
        <f>'PR-RAS'!E111</f>
        <v>3060103.78</v>
      </c>
      <c r="E107" s="1">
        <v>0</v>
      </c>
      <c r="F107" s="1">
        <v>0</v>
      </c>
      <c r="G107" s="2">
        <f t="shared" si="0"/>
        <v>871965.06935999996</v>
      </c>
      <c r="H107" s="2">
        <f t="shared" si="1"/>
        <v>0.22000000020489097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15096083</v>
      </c>
      <c r="D108" s="1">
        <f>'PR-RAS'!E112</f>
        <v>15865624.189999999</v>
      </c>
      <c r="E108" s="1">
        <v>0</v>
      </c>
      <c r="F108" s="1">
        <v>0</v>
      </c>
      <c r="G108" s="2">
        <f t="shared" si="0"/>
        <v>5010524.4576599998</v>
      </c>
      <c r="H108" s="2">
        <f t="shared" si="1"/>
        <v>0.18999999947845936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185090</v>
      </c>
      <c r="D110" s="1">
        <f>'PR-RAS'!E114</f>
        <v>257550.19</v>
      </c>
      <c r="E110" s="1">
        <v>0</v>
      </c>
      <c r="F110" s="1">
        <v>0</v>
      </c>
      <c r="G110" s="2">
        <f t="shared" si="0"/>
        <v>76320.751420000001</v>
      </c>
      <c r="H110" s="2">
        <f t="shared" si="1"/>
        <v>0.19000000000232831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5113</v>
      </c>
      <c r="D111" s="1">
        <f>'PR-RAS'!E115</f>
        <v>45.9</v>
      </c>
      <c r="E111" s="1">
        <v>0</v>
      </c>
      <c r="F111" s="1">
        <v>0</v>
      </c>
      <c r="G111" s="2">
        <f t="shared" si="0"/>
        <v>572.52800000000002</v>
      </c>
      <c r="H111" s="2">
        <f t="shared" si="1"/>
        <v>0.10000000000000142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14905880</v>
      </c>
      <c r="D113" s="1">
        <f>'PR-RAS'!E117</f>
        <v>15608028.1</v>
      </c>
      <c r="E113" s="1">
        <v>0</v>
      </c>
      <c r="F113" s="1">
        <v>0</v>
      </c>
      <c r="G113" s="2">
        <f t="shared" si="0"/>
        <v>5165656.8544000005</v>
      </c>
      <c r="H113" s="2">
        <f t="shared" si="1"/>
        <v>9.999999962747097E-2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95254623</v>
      </c>
      <c r="D116" s="1">
        <f>'PR-RAS'!E120</f>
        <v>103555883.69</v>
      </c>
      <c r="E116" s="1">
        <v>0</v>
      </c>
      <c r="F116" s="1">
        <v>0</v>
      </c>
      <c r="G116" s="2">
        <f t="shared" si="0"/>
        <v>34772134.893700004</v>
      </c>
      <c r="H116" s="2">
        <f t="shared" si="1"/>
        <v>0.31000000238418579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36847082</v>
      </c>
      <c r="D117" s="1">
        <f>'PR-RAS'!E121</f>
        <v>40374264.439999998</v>
      </c>
      <c r="E117" s="1">
        <v>0</v>
      </c>
      <c r="F117" s="1">
        <v>0</v>
      </c>
      <c r="G117" s="2">
        <f t="shared" si="0"/>
        <v>13641090.86208</v>
      </c>
      <c r="H117" s="2">
        <f t="shared" si="1"/>
        <v>0.43999999761581421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58407541</v>
      </c>
      <c r="D118" s="1">
        <f>'PR-RAS'!E122</f>
        <v>63181619.25</v>
      </c>
      <c r="E118" s="1">
        <v>0</v>
      </c>
      <c r="F118" s="1">
        <v>0</v>
      </c>
      <c r="G118" s="2">
        <f t="shared" si="0"/>
        <v>21618181.201500002</v>
      </c>
      <c r="H118" s="2">
        <f t="shared" si="1"/>
        <v>0.25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18562492</v>
      </c>
      <c r="D120" s="1">
        <f>'PR-RAS'!E124</f>
        <v>7291017.2799999993</v>
      </c>
      <c r="E120" s="1">
        <v>0</v>
      </c>
      <c r="F120" s="1">
        <v>0</v>
      </c>
      <c r="G120" s="2">
        <f t="shared" si="0"/>
        <v>3944198.6606399994</v>
      </c>
      <c r="H120" s="2">
        <f t="shared" si="1"/>
        <v>0.27999999932944775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4936162</v>
      </c>
      <c r="D121" s="1">
        <f>'PR-RAS'!E125</f>
        <v>5919476.2199999997</v>
      </c>
      <c r="E121" s="1">
        <v>0</v>
      </c>
      <c r="F121" s="1">
        <v>0</v>
      </c>
      <c r="G121" s="2">
        <f t="shared" si="0"/>
        <v>2013013.7327999999</v>
      </c>
      <c r="H121" s="2">
        <f t="shared" si="1"/>
        <v>0.21999999973922968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10394</v>
      </c>
      <c r="D122" s="1">
        <f>'PR-RAS'!E126</f>
        <v>81925.009999999995</v>
      </c>
      <c r="E122" s="1">
        <v>0</v>
      </c>
      <c r="F122" s="1">
        <v>0</v>
      </c>
      <c r="G122" s="2">
        <f t="shared" si="0"/>
        <v>21083.526419999998</v>
      </c>
      <c r="H122" s="2">
        <f t="shared" si="1"/>
        <v>9.9999999947613105E-3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4925768</v>
      </c>
      <c r="D123" s="1">
        <f>'PR-RAS'!E127</f>
        <v>5837551.21</v>
      </c>
      <c r="E123" s="1">
        <v>0</v>
      </c>
      <c r="F123" s="1">
        <v>0</v>
      </c>
      <c r="G123" s="2">
        <f t="shared" si="0"/>
        <v>2025306.1912399998</v>
      </c>
      <c r="H123" s="2">
        <f t="shared" si="1"/>
        <v>0.2099999999627471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13626330</v>
      </c>
      <c r="D124" s="1">
        <f>'PR-RAS'!E128</f>
        <v>1371541.06</v>
      </c>
      <c r="E124" s="1">
        <v>0</v>
      </c>
      <c r="F124" s="1">
        <v>0</v>
      </c>
      <c r="G124" s="2">
        <f t="shared" si="0"/>
        <v>2013437.6907600001</v>
      </c>
      <c r="H124" s="2">
        <f t="shared" si="1"/>
        <v>6.0000000055879354E-2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453441</v>
      </c>
      <c r="D125" s="1">
        <f>'PR-RAS'!E129</f>
        <v>527755.34</v>
      </c>
      <c r="E125" s="1">
        <v>0</v>
      </c>
      <c r="F125" s="1">
        <v>0</v>
      </c>
      <c r="G125" s="2">
        <f t="shared" si="0"/>
        <v>187110.00831999999</v>
      </c>
      <c r="H125" s="2">
        <f t="shared" si="1"/>
        <v>0.33999999996740371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13172889</v>
      </c>
      <c r="D126" s="1">
        <f>'PR-RAS'!E130</f>
        <v>843785.72</v>
      </c>
      <c r="E126" s="1">
        <v>0</v>
      </c>
      <c r="F126" s="1">
        <v>0</v>
      </c>
      <c r="G126" s="2">
        <f t="shared" si="0"/>
        <v>1857557.5549999999</v>
      </c>
      <c r="H126" s="2">
        <f t="shared" si="1"/>
        <v>0.28000000002793968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1519708</v>
      </c>
      <c r="D135" s="1">
        <f>'PR-RAS'!E139</f>
        <v>1767036.99</v>
      </c>
      <c r="E135" s="1">
        <v>0</v>
      </c>
      <c r="F135" s="1">
        <v>0</v>
      </c>
      <c r="G135" s="2">
        <f t="shared" si="0"/>
        <v>677206.78532000014</v>
      </c>
      <c r="H135" s="2">
        <f t="shared" si="1"/>
        <v>1.0000000009313226E-2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1380568</v>
      </c>
      <c r="D136" s="1">
        <f>'PR-RAS'!E140</f>
        <v>1596853.02</v>
      </c>
      <c r="E136" s="1">
        <v>0</v>
      </c>
      <c r="F136" s="1">
        <v>0</v>
      </c>
      <c r="G136" s="2">
        <f t="shared" si="0"/>
        <v>617526.99540000001</v>
      </c>
      <c r="H136" s="2">
        <f t="shared" si="1"/>
        <v>2.0000000018626451E-2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1380568</v>
      </c>
      <c r="D145" s="1">
        <f>'PR-RAS'!E149</f>
        <v>1596853.02</v>
      </c>
      <c r="E145" s="1">
        <v>0</v>
      </c>
      <c r="F145" s="1">
        <v>0</v>
      </c>
      <c r="G145" s="2">
        <f t="shared" si="0"/>
        <v>658695.46175999998</v>
      </c>
      <c r="H145" s="2">
        <f t="shared" si="1"/>
        <v>2.0000000018626451E-2</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139140</v>
      </c>
      <c r="D146" s="1">
        <f>'PR-RAS'!E150</f>
        <v>170183.97</v>
      </c>
      <c r="E146" s="1">
        <v>0</v>
      </c>
      <c r="F146" s="1">
        <v>0</v>
      </c>
      <c r="G146" s="2">
        <f t="shared" si="0"/>
        <v>69528.651299999998</v>
      </c>
      <c r="H146" s="2">
        <f t="shared" si="1"/>
        <v>2.9999999998835847E-2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450316498</v>
      </c>
      <c r="D147" s="1">
        <f>'PR-RAS'!E151</f>
        <v>487483503.21000004</v>
      </c>
      <c r="E147" s="1">
        <v>0</v>
      </c>
      <c r="F147" s="1">
        <v>0</v>
      </c>
      <c r="G147" s="2">
        <f t="shared" si="0"/>
        <v>208091391.64532</v>
      </c>
      <c r="H147" s="2">
        <f t="shared" si="1"/>
        <v>0.21000003814697266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213066293</v>
      </c>
      <c r="D148" s="1">
        <f>'PR-RAS'!E152</f>
        <v>222981229.03999999</v>
      </c>
      <c r="E148" s="1">
        <v>0</v>
      </c>
      <c r="F148" s="1">
        <v>0</v>
      </c>
      <c r="G148" s="2">
        <f t="shared" si="0"/>
        <v>96877226.408759981</v>
      </c>
      <c r="H148" s="2">
        <f t="shared" si="1"/>
        <v>3.9999991655349731E-2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175020670</v>
      </c>
      <c r="D149" s="1">
        <f>'PR-RAS'!E153</f>
        <v>183303301.99000001</v>
      </c>
      <c r="E149" s="1">
        <v>0</v>
      </c>
      <c r="F149" s="1">
        <v>0</v>
      </c>
      <c r="G149" s="2">
        <f t="shared" si="0"/>
        <v>80160836.549040005</v>
      </c>
      <c r="H149" s="2">
        <f t="shared" si="1"/>
        <v>9.9999904632568359E-3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171487500</v>
      </c>
      <c r="D150" s="1">
        <f>'PR-RAS'!E154</f>
        <v>180338862.55000001</v>
      </c>
      <c r="E150" s="1">
        <v>0</v>
      </c>
      <c r="F150" s="1">
        <v>0</v>
      </c>
      <c r="G150" s="2">
        <f t="shared" si="0"/>
        <v>79292618.539900005</v>
      </c>
      <c r="H150" s="2">
        <f t="shared" si="1"/>
        <v>0.44999998807907104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6400</v>
      </c>
      <c r="D151" s="1">
        <f>'PR-RAS'!E155</f>
        <v>11700</v>
      </c>
      <c r="E151" s="1">
        <v>0</v>
      </c>
      <c r="F151" s="1">
        <v>0</v>
      </c>
      <c r="G151" s="2">
        <f t="shared" si="0"/>
        <v>4470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216178</v>
      </c>
      <c r="D152" s="1">
        <f>'PR-RAS'!E156</f>
        <v>197186.98</v>
      </c>
      <c r="E152" s="1">
        <v>0</v>
      </c>
      <c r="F152" s="1">
        <v>0</v>
      </c>
      <c r="G152" s="2">
        <f t="shared" si="0"/>
        <v>92193.345959999991</v>
      </c>
      <c r="H152" s="2">
        <f t="shared" si="1"/>
        <v>1.9999999989522621E-2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3310592</v>
      </c>
      <c r="D153" s="1">
        <f>'PR-RAS'!E157</f>
        <v>2755552.46</v>
      </c>
      <c r="E153" s="1">
        <v>0</v>
      </c>
      <c r="F153" s="1">
        <v>0</v>
      </c>
      <c r="G153" s="2">
        <f t="shared" si="0"/>
        <v>1340897.93184</v>
      </c>
      <c r="H153" s="2">
        <f t="shared" si="1"/>
        <v>0.4599999999627471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8627408</v>
      </c>
      <c r="D154" s="1">
        <f>'PR-RAS'!E158</f>
        <v>8975593.7899999991</v>
      </c>
      <c r="E154" s="1">
        <v>0</v>
      </c>
      <c r="F154" s="1">
        <v>0</v>
      </c>
      <c r="G154" s="2">
        <f t="shared" si="0"/>
        <v>4066525.1237399997</v>
      </c>
      <c r="H154" s="2">
        <f t="shared" si="1"/>
        <v>0.21000000089406967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29418215</v>
      </c>
      <c r="D155" s="1">
        <f>'PR-RAS'!E159</f>
        <v>30702333.260000002</v>
      </c>
      <c r="E155" s="1">
        <v>0</v>
      </c>
      <c r="F155" s="1">
        <v>0</v>
      </c>
      <c r="G155" s="2">
        <f t="shared" si="0"/>
        <v>13986723.754080001</v>
      </c>
      <c r="H155" s="2">
        <f t="shared" si="1"/>
        <v>0.26000000163912773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1009265</v>
      </c>
      <c r="D156" s="1">
        <f>'PR-RAS'!E160</f>
        <v>964394.26</v>
      </c>
      <c r="E156" s="1">
        <v>0</v>
      </c>
      <c r="F156" s="1">
        <v>0</v>
      </c>
      <c r="G156" s="2">
        <f t="shared" si="0"/>
        <v>455398.29560000001</v>
      </c>
      <c r="H156" s="2">
        <f t="shared" si="1"/>
        <v>0.26000000000931323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28408950</v>
      </c>
      <c r="D157" s="1">
        <f>'PR-RAS'!E161</f>
        <v>29737039.16</v>
      </c>
      <c r="E157" s="1">
        <v>0</v>
      </c>
      <c r="F157" s="1">
        <v>0</v>
      </c>
      <c r="G157" s="2">
        <f t="shared" si="0"/>
        <v>13709752.417919999</v>
      </c>
      <c r="H157" s="2">
        <f t="shared" si="1"/>
        <v>0.16000000014901161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899.84</v>
      </c>
      <c r="E158" s="1">
        <v>0</v>
      </c>
      <c r="F158" s="1">
        <v>0</v>
      </c>
      <c r="G158" s="2">
        <f t="shared" si="0"/>
        <v>282.54975999999999</v>
      </c>
      <c r="H158" s="2">
        <f t="shared" si="1"/>
        <v>0.15999999999996817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118095999</v>
      </c>
      <c r="D159" s="1">
        <f>'PR-RAS'!E163</f>
        <v>127298747.96000001</v>
      </c>
      <c r="E159" s="1">
        <v>0</v>
      </c>
      <c r="F159" s="1">
        <v>0</v>
      </c>
      <c r="G159" s="2">
        <f t="shared" si="0"/>
        <v>58885572.197360002</v>
      </c>
      <c r="H159" s="2">
        <f t="shared" si="1"/>
        <v>3.9999991655349731E-2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5348405</v>
      </c>
      <c r="D160" s="1">
        <f>'PR-RAS'!E164</f>
        <v>6980849.5900000008</v>
      </c>
      <c r="E160" s="1">
        <v>0</v>
      </c>
      <c r="F160" s="1">
        <v>0</v>
      </c>
      <c r="G160" s="2">
        <f t="shared" si="0"/>
        <v>3070306.5646199998</v>
      </c>
      <c r="H160" s="2">
        <f t="shared" si="1"/>
        <v>0.40999999921768904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416996</v>
      </c>
      <c r="D161" s="1">
        <f>'PR-RAS'!E165</f>
        <v>1034222.66</v>
      </c>
      <c r="E161" s="1">
        <v>0</v>
      </c>
      <c r="F161" s="1">
        <v>0</v>
      </c>
      <c r="G161" s="2">
        <f t="shared" si="0"/>
        <v>397670.61120000004</v>
      </c>
      <c r="H161" s="2">
        <f t="shared" si="1"/>
        <v>0.33999999996740371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4570739</v>
      </c>
      <c r="D162" s="1">
        <f>'PR-RAS'!E166</f>
        <v>5258154.3600000003</v>
      </c>
      <c r="E162" s="1">
        <v>0</v>
      </c>
      <c r="F162" s="1">
        <v>0</v>
      </c>
      <c r="G162" s="2">
        <f t="shared" si="0"/>
        <v>2429014.6829200001</v>
      </c>
      <c r="H162" s="2">
        <f t="shared" si="1"/>
        <v>0.36000000033527613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332978</v>
      </c>
      <c r="D163" s="1">
        <f>'PR-RAS'!E167</f>
        <v>655193.56999999995</v>
      </c>
      <c r="E163" s="1">
        <v>0</v>
      </c>
      <c r="F163" s="1">
        <v>0</v>
      </c>
      <c r="G163" s="2">
        <f t="shared" si="0"/>
        <v>266225.15268</v>
      </c>
      <c r="H163" s="2">
        <f t="shared" si="1"/>
        <v>0.43000000005122274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27692</v>
      </c>
      <c r="D164" s="1">
        <f>'PR-RAS'!E168</f>
        <v>33279</v>
      </c>
      <c r="E164" s="1">
        <v>0</v>
      </c>
      <c r="F164" s="1">
        <v>0</v>
      </c>
      <c r="G164" s="2">
        <f t="shared" si="0"/>
        <v>15362.75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15908544</v>
      </c>
      <c r="D165" s="1">
        <f>'PR-RAS'!E169</f>
        <v>20370782.100000001</v>
      </c>
      <c r="E165" s="1">
        <v>0</v>
      </c>
      <c r="F165" s="1">
        <v>0</v>
      </c>
      <c r="G165" s="2">
        <f t="shared" si="0"/>
        <v>9290617.7448000014</v>
      </c>
      <c r="H165" s="2">
        <f t="shared" si="1"/>
        <v>0.10000000149011612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4047066</v>
      </c>
      <c r="D166" s="1">
        <f>'PR-RAS'!E170</f>
        <v>4153252.96</v>
      </c>
      <c r="E166" s="1">
        <v>0</v>
      </c>
      <c r="F166" s="1">
        <v>0</v>
      </c>
      <c r="G166" s="2">
        <f t="shared" si="0"/>
        <v>2038339.3668000002</v>
      </c>
      <c r="H166" s="2">
        <f t="shared" si="1"/>
        <v>4.0000000037252903E-2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3948270</v>
      </c>
      <c r="D167" s="1">
        <f>'PR-RAS'!E171</f>
        <v>4976896.91</v>
      </c>
      <c r="E167" s="1">
        <v>0</v>
      </c>
      <c r="F167" s="1">
        <v>0</v>
      </c>
      <c r="G167" s="2">
        <f t="shared" si="0"/>
        <v>2307742.59412</v>
      </c>
      <c r="H167" s="2">
        <f t="shared" si="1"/>
        <v>8.9999999850988388E-2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6289679</v>
      </c>
      <c r="D168" s="1">
        <f>'PR-RAS'!E172</f>
        <v>9512759.25</v>
      </c>
      <c r="E168" s="1">
        <v>0</v>
      </c>
      <c r="F168" s="1">
        <v>0</v>
      </c>
      <c r="G168" s="2">
        <f t="shared" si="0"/>
        <v>4227637.9824999999</v>
      </c>
      <c r="H168" s="2">
        <f t="shared" si="1"/>
        <v>0.25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665105</v>
      </c>
      <c r="D169" s="1">
        <f>'PR-RAS'!E173</f>
        <v>808641.19</v>
      </c>
      <c r="E169" s="1">
        <v>0</v>
      </c>
      <c r="F169" s="1">
        <v>0</v>
      </c>
      <c r="G169" s="2">
        <f t="shared" si="0"/>
        <v>383441.07984000002</v>
      </c>
      <c r="H169" s="2">
        <f t="shared" si="1"/>
        <v>0.18999999994412065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420773</v>
      </c>
      <c r="D170" s="1">
        <f>'PR-RAS'!E174</f>
        <v>510355.47</v>
      </c>
      <c r="E170" s="1">
        <v>0</v>
      </c>
      <c r="F170" s="1">
        <v>0</v>
      </c>
      <c r="G170" s="2">
        <f t="shared" si="0"/>
        <v>243610.78586</v>
      </c>
      <c r="H170" s="2">
        <f t="shared" si="1"/>
        <v>0.46999999997206032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537651</v>
      </c>
      <c r="D172" s="1">
        <f>'PR-RAS'!E176</f>
        <v>408876.32</v>
      </c>
      <c r="E172" s="1">
        <v>0</v>
      </c>
      <c r="F172" s="1">
        <v>0</v>
      </c>
      <c r="G172" s="2">
        <f t="shared" si="0"/>
        <v>231774.02244000003</v>
      </c>
      <c r="H172" s="2">
        <f t="shared" si="1"/>
        <v>0.32000000000698492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89896785</v>
      </c>
      <c r="D173" s="1">
        <f>'PR-RAS'!E177</f>
        <v>92747584.24000001</v>
      </c>
      <c r="E173" s="1">
        <v>0</v>
      </c>
      <c r="F173" s="1">
        <v>0</v>
      </c>
      <c r="G173" s="2">
        <f t="shared" si="0"/>
        <v>47367415.998559996</v>
      </c>
      <c r="H173" s="2">
        <f t="shared" si="1"/>
        <v>0.24000000953674316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3853897</v>
      </c>
      <c r="D174" s="1">
        <f>'PR-RAS'!E178</f>
        <v>4547487.83</v>
      </c>
      <c r="E174" s="1">
        <v>0</v>
      </c>
      <c r="F174" s="1">
        <v>0</v>
      </c>
      <c r="G174" s="2">
        <f t="shared" si="0"/>
        <v>2240154.9701799997</v>
      </c>
      <c r="H174" s="2">
        <f t="shared" si="1"/>
        <v>0.16999999992549419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32458148</v>
      </c>
      <c r="D175" s="1">
        <f>'PR-RAS'!E179</f>
        <v>32168563.02</v>
      </c>
      <c r="E175" s="1">
        <v>0</v>
      </c>
      <c r="F175" s="1">
        <v>0</v>
      </c>
      <c r="G175" s="2">
        <f t="shared" si="0"/>
        <v>16842377.682959996</v>
      </c>
      <c r="H175" s="2">
        <f t="shared" si="1"/>
        <v>1.9999999552965164E-2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6629934</v>
      </c>
      <c r="D176" s="1">
        <f>'PR-RAS'!E180</f>
        <v>7702828.3899999997</v>
      </c>
      <c r="E176" s="1">
        <v>0</v>
      </c>
      <c r="F176" s="1">
        <v>0</v>
      </c>
      <c r="G176" s="2">
        <f t="shared" si="0"/>
        <v>3856228.3865</v>
      </c>
      <c r="H176" s="2">
        <f t="shared" si="1"/>
        <v>0.38999999966472387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26551217</v>
      </c>
      <c r="D177" s="1">
        <f>'PR-RAS'!E181</f>
        <v>28296654</v>
      </c>
      <c r="E177" s="1">
        <v>0</v>
      </c>
      <c r="F177" s="1">
        <v>0</v>
      </c>
      <c r="G177" s="2">
        <f t="shared" si="0"/>
        <v>14633436.399999999</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2336616</v>
      </c>
      <c r="D178" s="1">
        <f>'PR-RAS'!E182</f>
        <v>2562271.67</v>
      </c>
      <c r="E178" s="1">
        <v>0</v>
      </c>
      <c r="F178" s="1">
        <v>0</v>
      </c>
      <c r="G178" s="2">
        <f t="shared" si="0"/>
        <v>1320625.20318</v>
      </c>
      <c r="H178" s="2">
        <f t="shared" si="1"/>
        <v>0.33000000007450581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1161819</v>
      </c>
      <c r="D179" s="1">
        <f>'PR-RAS'!E183</f>
        <v>1327658.57</v>
      </c>
      <c r="E179" s="1">
        <v>0</v>
      </c>
      <c r="F179" s="1">
        <v>0</v>
      </c>
      <c r="G179" s="2">
        <f t="shared" si="0"/>
        <v>679450.23291999998</v>
      </c>
      <c r="H179" s="2">
        <f t="shared" si="1"/>
        <v>0.42999999993480742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8942810</v>
      </c>
      <c r="D180" s="1">
        <f>'PR-RAS'!E184</f>
        <v>7963945.6399999997</v>
      </c>
      <c r="E180" s="1">
        <v>0</v>
      </c>
      <c r="F180" s="1">
        <v>0</v>
      </c>
      <c r="G180" s="2">
        <f t="shared" si="0"/>
        <v>4451855.5291200001</v>
      </c>
      <c r="H180" s="2">
        <f t="shared" si="1"/>
        <v>0.36000000033527613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805998</v>
      </c>
      <c r="D181" s="1">
        <f>'PR-RAS'!E185</f>
        <v>827201.56</v>
      </c>
      <c r="E181" s="1">
        <v>0</v>
      </c>
      <c r="F181" s="1">
        <v>0</v>
      </c>
      <c r="G181" s="2">
        <f t="shared" si="0"/>
        <v>442872.20160000003</v>
      </c>
      <c r="H181" s="2">
        <f t="shared" si="1"/>
        <v>0.43999999994412065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7156346</v>
      </c>
      <c r="D182" s="1">
        <f>'PR-RAS'!E186</f>
        <v>7350973.5599999996</v>
      </c>
      <c r="E182" s="1">
        <v>0</v>
      </c>
      <c r="F182" s="1">
        <v>0</v>
      </c>
      <c r="G182" s="2">
        <f t="shared" si="0"/>
        <v>3956351.0547199994</v>
      </c>
      <c r="H182" s="2">
        <f t="shared" si="1"/>
        <v>0.44000000040978193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23923</v>
      </c>
      <c r="D183" s="1">
        <f>'PR-RAS'!E187</f>
        <v>19848.91</v>
      </c>
      <c r="E183" s="1">
        <v>0</v>
      </c>
      <c r="F183" s="1">
        <v>0</v>
      </c>
      <c r="G183" s="2">
        <f t="shared" si="0"/>
        <v>11578.989239999999</v>
      </c>
      <c r="H183" s="2">
        <f t="shared" si="1"/>
        <v>9.0000000000145519E-2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6918342</v>
      </c>
      <c r="D184" s="1">
        <f>'PR-RAS'!E188</f>
        <v>7179683.1200000001</v>
      </c>
      <c r="E184" s="1">
        <v>0</v>
      </c>
      <c r="F184" s="1">
        <v>0</v>
      </c>
      <c r="G184" s="2">
        <f t="shared" si="0"/>
        <v>3893820.6079200003</v>
      </c>
      <c r="H184" s="2">
        <f t="shared" si="1"/>
        <v>0.12000000011175871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1986799</v>
      </c>
      <c r="D185" s="1">
        <f>'PR-RAS'!E189</f>
        <v>923610.5</v>
      </c>
      <c r="E185" s="1">
        <v>0</v>
      </c>
      <c r="F185" s="1">
        <v>0</v>
      </c>
      <c r="G185" s="2">
        <f t="shared" si="0"/>
        <v>705459.67999999993</v>
      </c>
      <c r="H185" s="2">
        <f t="shared" si="1"/>
        <v>0.5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831227</v>
      </c>
      <c r="D186" s="1">
        <f>'PR-RAS'!E190</f>
        <v>842575.94</v>
      </c>
      <c r="E186" s="1">
        <v>0</v>
      </c>
      <c r="F186" s="1">
        <v>0</v>
      </c>
      <c r="G186" s="2">
        <f t="shared" si="0"/>
        <v>465530.09279999998</v>
      </c>
      <c r="H186" s="2">
        <f t="shared" si="1"/>
        <v>6.0000000055879354E-2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450204</v>
      </c>
      <c r="D187" s="1">
        <f>'PR-RAS'!E191</f>
        <v>768816.9</v>
      </c>
      <c r="E187" s="1">
        <v>0</v>
      </c>
      <c r="F187" s="1">
        <v>0</v>
      </c>
      <c r="G187" s="2">
        <f t="shared" si="0"/>
        <v>369737.8308</v>
      </c>
      <c r="H187" s="2">
        <f t="shared" si="1"/>
        <v>9.9999999976716936E-2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157134</v>
      </c>
      <c r="D188" s="1">
        <f>'PR-RAS'!E192</f>
        <v>152310.84</v>
      </c>
      <c r="E188" s="1">
        <v>0</v>
      </c>
      <c r="F188" s="1">
        <v>0</v>
      </c>
      <c r="G188" s="2">
        <f t="shared" si="0"/>
        <v>86348.312160000001</v>
      </c>
      <c r="H188" s="2">
        <f t="shared" si="1"/>
        <v>0.16000000000349246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1961945</v>
      </c>
      <c r="D189" s="1">
        <f>'PR-RAS'!E193</f>
        <v>2993246.48</v>
      </c>
      <c r="E189" s="1">
        <v>0</v>
      </c>
      <c r="F189" s="1">
        <v>0</v>
      </c>
      <c r="G189" s="2">
        <f t="shared" si="0"/>
        <v>1494306.3364800001</v>
      </c>
      <c r="H189" s="2">
        <f t="shared" si="1"/>
        <v>0.47999999998137355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287287</v>
      </c>
      <c r="D190" s="1">
        <f>'PR-RAS'!E194</f>
        <v>222073.37</v>
      </c>
      <c r="E190" s="1">
        <v>0</v>
      </c>
      <c r="F190" s="1">
        <v>0</v>
      </c>
      <c r="G190" s="2">
        <f t="shared" si="0"/>
        <v>138240.97686</v>
      </c>
      <c r="H190" s="2">
        <f t="shared" si="1"/>
        <v>0.36999999999534339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1243746</v>
      </c>
      <c r="D191" s="1">
        <f>'PR-RAS'!E195</f>
        <v>1277049.0900000001</v>
      </c>
      <c r="E191" s="1">
        <v>0</v>
      </c>
      <c r="F191" s="1">
        <v>0</v>
      </c>
      <c r="G191" s="2">
        <f t="shared" si="0"/>
        <v>721590.3942000001</v>
      </c>
      <c r="H191" s="2">
        <f t="shared" si="1"/>
        <v>9.0000000083819032E-2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2214203</v>
      </c>
      <c r="D192" s="1">
        <f>'PR-RAS'!E196</f>
        <v>1215761.43</v>
      </c>
      <c r="E192" s="1">
        <v>0</v>
      </c>
      <c r="F192" s="1">
        <v>0</v>
      </c>
      <c r="G192" s="2">
        <f t="shared" si="0"/>
        <v>887333.63925999985</v>
      </c>
      <c r="H192" s="2">
        <f t="shared" si="1"/>
        <v>0.42999999993480742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255954</v>
      </c>
      <c r="D198" s="1">
        <f>'PR-RAS'!E202</f>
        <v>398358.17</v>
      </c>
      <c r="E198" s="1">
        <v>0</v>
      </c>
      <c r="F198" s="1">
        <v>0</v>
      </c>
      <c r="G198" s="2">
        <f t="shared" si="0"/>
        <v>207376.05697999999</v>
      </c>
      <c r="H198" s="2">
        <f t="shared" si="1"/>
        <v>0.16999999998370185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255954</v>
      </c>
      <c r="D201" s="1">
        <f>'PR-RAS'!E205</f>
        <v>398358.17</v>
      </c>
      <c r="E201" s="1">
        <v>0</v>
      </c>
      <c r="F201" s="1">
        <v>0</v>
      </c>
      <c r="G201" s="2">
        <f t="shared" si="0"/>
        <v>210534.06799999997</v>
      </c>
      <c r="H201" s="2">
        <f t="shared" si="1"/>
        <v>0.16999999998370185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1958249</v>
      </c>
      <c r="D206" s="1">
        <f>'PR-RAS'!E210</f>
        <v>817403.26</v>
      </c>
      <c r="E206" s="1">
        <v>0</v>
      </c>
      <c r="F206" s="1">
        <v>0</v>
      </c>
      <c r="G206" s="2">
        <f t="shared" si="0"/>
        <v>736576.38159999996</v>
      </c>
      <c r="H206" s="2">
        <f t="shared" si="1"/>
        <v>0.26000000000931323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544891</v>
      </c>
      <c r="D207" s="1">
        <f>'PR-RAS'!E211</f>
        <v>504507</v>
      </c>
      <c r="E207" s="1">
        <v>0</v>
      </c>
      <c r="F207" s="1">
        <v>0</v>
      </c>
      <c r="G207" s="2">
        <f t="shared" si="0"/>
        <v>320104.43</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6074</v>
      </c>
      <c r="D208" s="1">
        <f>'PR-RAS'!E212</f>
        <v>5199.59</v>
      </c>
      <c r="E208" s="1">
        <v>0</v>
      </c>
      <c r="F208" s="1">
        <v>0</v>
      </c>
      <c r="G208" s="2">
        <f t="shared" si="0"/>
        <v>3409.9482599999997</v>
      </c>
      <c r="H208" s="2">
        <f t="shared" si="1"/>
        <v>0.40999999999985448</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1407284</v>
      </c>
      <c r="D209" s="1">
        <f>'PR-RAS'!E213</f>
        <v>307696.67</v>
      </c>
      <c r="E209" s="1">
        <v>0</v>
      </c>
      <c r="F209" s="1">
        <v>0</v>
      </c>
      <c r="G209" s="2">
        <f t="shared" si="0"/>
        <v>420716.88671999995</v>
      </c>
      <c r="H209" s="2">
        <f t="shared" si="1"/>
        <v>0.33000000001629815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3951027</v>
      </c>
      <c r="D211" s="1">
        <f>'PR-RAS'!E215</f>
        <v>4107216.24</v>
      </c>
      <c r="E211" s="1">
        <v>0</v>
      </c>
      <c r="F211" s="1">
        <v>0</v>
      </c>
      <c r="G211" s="2">
        <f t="shared" si="0"/>
        <v>2554746.4907999998</v>
      </c>
      <c r="H211" s="2">
        <f t="shared" si="1"/>
        <v>0.24000000022351742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2937410</v>
      </c>
      <c r="D212" s="1">
        <f>'PR-RAS'!E216</f>
        <v>2968567.77</v>
      </c>
      <c r="E212" s="1">
        <v>0</v>
      </c>
      <c r="F212" s="1">
        <v>0</v>
      </c>
      <c r="G212" s="2">
        <f t="shared" si="0"/>
        <v>1872529.1089399997</v>
      </c>
      <c r="H212" s="2">
        <f t="shared" si="1"/>
        <v>0.22999999998137355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2937410</v>
      </c>
      <c r="D214" s="1">
        <f>'PR-RAS'!E218</f>
        <v>2968567.77</v>
      </c>
      <c r="E214" s="1">
        <v>0</v>
      </c>
      <c r="F214" s="1">
        <v>0</v>
      </c>
      <c r="G214" s="2">
        <f t="shared" si="0"/>
        <v>1890278.2000199999</v>
      </c>
      <c r="H214" s="2">
        <f t="shared" si="1"/>
        <v>0.22999999998137355</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1013617</v>
      </c>
      <c r="D215" s="1">
        <f>'PR-RAS'!E219</f>
        <v>1138648.47</v>
      </c>
      <c r="E215" s="1">
        <v>0</v>
      </c>
      <c r="F215" s="1">
        <v>0</v>
      </c>
      <c r="G215" s="2">
        <f t="shared" si="0"/>
        <v>704255.58315999992</v>
      </c>
      <c r="H215" s="2">
        <f t="shared" si="1"/>
        <v>0.46999999997206032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503461</v>
      </c>
      <c r="D217" s="1">
        <f>'PR-RAS'!E221</f>
        <v>604385.97</v>
      </c>
      <c r="E217" s="1">
        <v>0</v>
      </c>
      <c r="F217" s="1">
        <v>0</v>
      </c>
      <c r="G217" s="2">
        <f t="shared" si="0"/>
        <v>369842.31503999996</v>
      </c>
      <c r="H217" s="2">
        <f t="shared" si="1"/>
        <v>3.0000000027939677E-2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510156</v>
      </c>
      <c r="D218" s="1">
        <f>'PR-RAS'!E222</f>
        <v>534262.5</v>
      </c>
      <c r="E218" s="1">
        <v>0</v>
      </c>
      <c r="F218" s="1">
        <v>0</v>
      </c>
      <c r="G218" s="2">
        <f t="shared" si="0"/>
        <v>342573.777</v>
      </c>
      <c r="H218" s="2">
        <f t="shared" si="1"/>
        <v>0.5</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11930489</v>
      </c>
      <c r="D220" s="1">
        <f>'PR-RAS'!E224</f>
        <v>11863764.680000002</v>
      </c>
      <c r="E220" s="1">
        <v>0</v>
      </c>
      <c r="F220" s="1">
        <v>0</v>
      </c>
      <c r="G220" s="2">
        <f t="shared" si="0"/>
        <v>7809106.0208399994</v>
      </c>
      <c r="H220" s="2">
        <f t="shared" si="1"/>
        <v>0.31999999843537807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3460427</v>
      </c>
      <c r="D221" s="1">
        <f>'PR-RAS'!E225</f>
        <v>3002088.5</v>
      </c>
      <c r="E221" s="1">
        <v>0</v>
      </c>
      <c r="F221" s="1">
        <v>0</v>
      </c>
      <c r="G221" s="2">
        <f t="shared" si="0"/>
        <v>2082212.8800000001</v>
      </c>
      <c r="H221" s="2">
        <f t="shared" si="1"/>
        <v>0.5</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3460427</v>
      </c>
      <c r="D222" s="1">
        <f>'PR-RAS'!E226</f>
        <v>3002088.5</v>
      </c>
      <c r="E222" s="1">
        <v>0</v>
      </c>
      <c r="F222" s="1">
        <v>0</v>
      </c>
      <c r="G222" s="2">
        <f t="shared" si="0"/>
        <v>2091677.4839999999</v>
      </c>
      <c r="H222" s="2">
        <f t="shared" si="1"/>
        <v>0.5</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1878967</v>
      </c>
      <c r="D227" s="1">
        <f>'PR-RAS'!E231</f>
        <v>942551.94</v>
      </c>
      <c r="E227" s="1">
        <v>0</v>
      </c>
      <c r="F227" s="1">
        <v>0</v>
      </c>
      <c r="G227" s="2">
        <f t="shared" si="0"/>
        <v>850680.01887999999</v>
      </c>
      <c r="H227" s="2">
        <f t="shared" si="1"/>
        <v>6.0000000055879354E-2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858836</v>
      </c>
      <c r="D228" s="1">
        <f>'PR-RAS'!E232</f>
        <v>942551.94</v>
      </c>
      <c r="E228" s="1">
        <v>0</v>
      </c>
      <c r="F228" s="1">
        <v>0</v>
      </c>
      <c r="G228" s="2">
        <f t="shared" si="0"/>
        <v>622874.35276000004</v>
      </c>
      <c r="H228" s="2">
        <f t="shared" si="1"/>
        <v>6.0000000055879354E-2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1020131</v>
      </c>
      <c r="D229" s="1">
        <f>'PR-RAS'!E233</f>
        <v>0</v>
      </c>
      <c r="E229" s="1">
        <v>0</v>
      </c>
      <c r="F229" s="1">
        <v>0</v>
      </c>
      <c r="G229" s="2">
        <f t="shared" si="0"/>
        <v>232589.86800000002</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6099192</v>
      </c>
      <c r="D232" s="1">
        <f>'PR-RAS'!E236</f>
        <v>6708276.4400000004</v>
      </c>
      <c r="E232" s="1">
        <v>0</v>
      </c>
      <c r="F232" s="1">
        <v>0</v>
      </c>
      <c r="G232" s="2">
        <f t="shared" si="0"/>
        <v>4508137.067280001</v>
      </c>
      <c r="H232" s="2">
        <f t="shared" si="1"/>
        <v>0.44000000040978193</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4099192</v>
      </c>
      <c r="D233" s="1">
        <f>'PR-RAS'!E237</f>
        <v>4472052.74</v>
      </c>
      <c r="E233" s="1">
        <v>0</v>
      </c>
      <c r="F233" s="1">
        <v>0</v>
      </c>
      <c r="G233" s="2">
        <f t="shared" si="0"/>
        <v>3026045.0153600001</v>
      </c>
      <c r="H233" s="2">
        <f t="shared" si="1"/>
        <v>0.25999999977648258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2000000</v>
      </c>
      <c r="D234" s="1">
        <f>'PR-RAS'!E238</f>
        <v>2236223.7000000002</v>
      </c>
      <c r="E234" s="1">
        <v>0</v>
      </c>
      <c r="F234" s="1">
        <v>0</v>
      </c>
      <c r="G234" s="2">
        <f t="shared" si="0"/>
        <v>1508080.2442000001</v>
      </c>
      <c r="H234" s="2">
        <f t="shared" si="1"/>
        <v>0.29999999981373549</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491903</v>
      </c>
      <c r="D240" s="1">
        <f>'PR-RAS'!E244</f>
        <v>1210847.8</v>
      </c>
      <c r="E240" s="1">
        <v>0</v>
      </c>
      <c r="F240" s="1">
        <v>0</v>
      </c>
      <c r="G240" s="2">
        <f t="shared" si="0"/>
        <v>696350.06539999996</v>
      </c>
      <c r="H240" s="2">
        <f t="shared" si="1"/>
        <v>0.19999999995343387</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491903</v>
      </c>
      <c r="D241" s="1">
        <f>'PR-RAS'!E245</f>
        <v>1210847.8</v>
      </c>
      <c r="E241" s="1">
        <v>0</v>
      </c>
      <c r="F241" s="1">
        <v>0</v>
      </c>
      <c r="G241" s="2">
        <f t="shared" si="0"/>
        <v>699263.66399999999</v>
      </c>
      <c r="H241" s="2">
        <f t="shared" si="1"/>
        <v>0.19999999995343387</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7419055</v>
      </c>
      <c r="D248" s="1">
        <f>'PR-RAS'!E252</f>
        <v>8879729.6600000001</v>
      </c>
      <c r="E248" s="1">
        <v>0</v>
      </c>
      <c r="F248" s="1">
        <v>0</v>
      </c>
      <c r="G248" s="2">
        <f t="shared" si="0"/>
        <v>6219093.0370399999</v>
      </c>
      <c r="H248" s="2">
        <f t="shared" si="1"/>
        <v>0.33999999985098839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7419055</v>
      </c>
      <c r="D255" s="1">
        <f>'PR-RAS'!E259</f>
        <v>8879729.6600000001</v>
      </c>
      <c r="E255" s="1">
        <v>0</v>
      </c>
      <c r="F255" s="1">
        <v>0</v>
      </c>
      <c r="G255" s="2">
        <f t="shared" si="0"/>
        <v>6395342.6372800004</v>
      </c>
      <c r="H255" s="2">
        <f t="shared" si="1"/>
        <v>0.33999999985098839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3704145</v>
      </c>
      <c r="D256" s="1">
        <f>'PR-RAS'!E260</f>
        <v>3936775.17</v>
      </c>
      <c r="E256" s="1">
        <v>0</v>
      </c>
      <c r="F256" s="1">
        <v>0</v>
      </c>
      <c r="G256" s="2">
        <f t="shared" si="0"/>
        <v>2952312.3117</v>
      </c>
      <c r="H256" s="2">
        <f t="shared" si="1"/>
        <v>0.16999999992549419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3714910</v>
      </c>
      <c r="D257" s="1">
        <f>'PR-RAS'!E261</f>
        <v>4942954.49</v>
      </c>
      <c r="E257" s="1">
        <v>0</v>
      </c>
      <c r="F257" s="1">
        <v>0</v>
      </c>
      <c r="G257" s="2">
        <f t="shared" si="0"/>
        <v>3481809.65888</v>
      </c>
      <c r="H257" s="2">
        <f t="shared" si="1"/>
        <v>0.49000000022351742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93639432</v>
      </c>
      <c r="D259" s="1">
        <f>'PR-RAS'!E263</f>
        <v>111137054.2</v>
      </c>
      <c r="E259" s="1">
        <v>0</v>
      </c>
      <c r="F259" s="1">
        <v>0</v>
      </c>
      <c r="G259" s="2">
        <f t="shared" si="0"/>
        <v>81505693.423199996</v>
      </c>
      <c r="H259" s="2">
        <f t="shared" si="1"/>
        <v>0.20000000298023224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55205633</v>
      </c>
      <c r="D260" s="1">
        <f>'PR-RAS'!E264</f>
        <v>62719059.190000005</v>
      </c>
      <c r="E260" s="1">
        <v>0</v>
      </c>
      <c r="F260" s="1">
        <v>0</v>
      </c>
      <c r="G260" s="2">
        <f t="shared" si="0"/>
        <v>46786731.607419997</v>
      </c>
      <c r="H260" s="2">
        <f t="shared" si="1"/>
        <v>0.19000000506639481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53388604</v>
      </c>
      <c r="D261" s="1">
        <f>'PR-RAS'!E265</f>
        <v>62384714.170000002</v>
      </c>
      <c r="E261" s="1">
        <v>0</v>
      </c>
      <c r="F261" s="1">
        <v>0</v>
      </c>
      <c r="G261" s="2">
        <f t="shared" si="0"/>
        <v>46321088.408399999</v>
      </c>
      <c r="H261" s="2">
        <f t="shared" si="1"/>
        <v>0.17000000178813934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1817029</v>
      </c>
      <c r="D263" s="1">
        <f>'PR-RAS'!E267</f>
        <v>334345.02</v>
      </c>
      <c r="E263" s="1">
        <v>0</v>
      </c>
      <c r="F263" s="1">
        <v>0</v>
      </c>
      <c r="G263" s="2">
        <f t="shared" si="0"/>
        <v>651258.38848000008</v>
      </c>
      <c r="H263" s="2">
        <f t="shared" si="1"/>
        <v>2.0000000018626451E-2</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113747</v>
      </c>
      <c r="D264" s="1">
        <f>'PR-RAS'!E268</f>
        <v>334875</v>
      </c>
      <c r="E264" s="1">
        <v>0</v>
      </c>
      <c r="F264" s="1">
        <v>0</v>
      </c>
      <c r="G264" s="2">
        <f t="shared" si="0"/>
        <v>206059.71100000001</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93496</v>
      </c>
      <c r="D265" s="1">
        <f>'PR-RAS'!E269</f>
        <v>300000</v>
      </c>
      <c r="E265" s="1">
        <v>0</v>
      </c>
      <c r="F265" s="1">
        <v>0</v>
      </c>
      <c r="G265" s="2">
        <f t="shared" ref="G265:G521" si="8">(B265/1000)*(C265*1+D265*2)</f>
        <v>183082.94400000002</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20251</v>
      </c>
      <c r="D266" s="1">
        <f>'PR-RAS'!E270</f>
        <v>34875</v>
      </c>
      <c r="E266" s="1">
        <v>0</v>
      </c>
      <c r="F266" s="1">
        <v>0</v>
      </c>
      <c r="G266" s="2">
        <f t="shared" si="8"/>
        <v>23850.264999999999</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924608</v>
      </c>
      <c r="D269" s="1">
        <f>'PR-RAS'!E273</f>
        <v>8866.67</v>
      </c>
      <c r="E269" s="1">
        <v>0</v>
      </c>
      <c r="F269" s="1">
        <v>0</v>
      </c>
      <c r="G269" s="2">
        <f t="shared" si="8"/>
        <v>252547.47912</v>
      </c>
      <c r="H269" s="2">
        <f t="shared" si="9"/>
        <v>0.32999999999992724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924224</v>
      </c>
      <c r="D270" s="1">
        <f>'PR-RAS'!E274</f>
        <v>2200</v>
      </c>
      <c r="E270" s="1">
        <v>0</v>
      </c>
      <c r="F270" s="1">
        <v>0</v>
      </c>
      <c r="G270" s="2">
        <f t="shared" si="8"/>
        <v>249799.85600000003</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384</v>
      </c>
      <c r="D274" s="1">
        <f>'PR-RAS'!E278</f>
        <v>6666.67</v>
      </c>
      <c r="E274" s="1">
        <v>0</v>
      </c>
      <c r="F274" s="1">
        <v>0</v>
      </c>
      <c r="G274" s="2">
        <f t="shared" si="8"/>
        <v>3744.8338200000003</v>
      </c>
      <c r="H274" s="2">
        <f t="shared" si="9"/>
        <v>0.32999999999992724</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37395444</v>
      </c>
      <c r="D275" s="1">
        <f>'PR-RAS'!E279</f>
        <v>48074253.339999996</v>
      </c>
      <c r="E275" s="1">
        <v>0</v>
      </c>
      <c r="F275" s="1">
        <v>0</v>
      </c>
      <c r="G275" s="2">
        <f t="shared" si="8"/>
        <v>36591042.486320004</v>
      </c>
      <c r="H275" s="2">
        <f t="shared" si="9"/>
        <v>0.33999999612569809</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36930660</v>
      </c>
      <c r="D276" s="1">
        <f>'PR-RAS'!E280</f>
        <v>47268785.049999997</v>
      </c>
      <c r="E276" s="1">
        <v>0</v>
      </c>
      <c r="F276" s="1">
        <v>0</v>
      </c>
      <c r="G276" s="2">
        <f t="shared" si="8"/>
        <v>36153763.277500004</v>
      </c>
      <c r="H276" s="2">
        <f t="shared" si="9"/>
        <v>4.9999997019767761E-2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464784</v>
      </c>
      <c r="D279" s="1">
        <f>'PR-RAS'!E283</f>
        <v>805468.29</v>
      </c>
      <c r="E279" s="1">
        <v>0</v>
      </c>
      <c r="F279" s="1">
        <v>0</v>
      </c>
      <c r="G279" s="2">
        <f t="shared" si="8"/>
        <v>577050.32124000008</v>
      </c>
      <c r="H279" s="2">
        <f t="shared" si="9"/>
        <v>0.2900000000372529</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450316498</v>
      </c>
      <c r="D285" s="1">
        <f>'PR-RAS'!E289</f>
        <v>487483503.21000004</v>
      </c>
      <c r="E285" s="1">
        <v>0</v>
      </c>
      <c r="F285" s="1">
        <v>0</v>
      </c>
      <c r="G285" s="2">
        <f t="shared" si="8"/>
        <v>404780515.25527996</v>
      </c>
      <c r="H285" s="2">
        <f t="shared" si="9"/>
        <v>0.21000003814697266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136185784</v>
      </c>
      <c r="D286" s="1">
        <f>'PR-RAS'!E290</f>
        <v>169356116.61999989</v>
      </c>
      <c r="E286" s="1">
        <v>0</v>
      </c>
      <c r="F286" s="1">
        <v>0</v>
      </c>
      <c r="G286" s="2">
        <f t="shared" si="8"/>
        <v>135345934.91339993</v>
      </c>
      <c r="H286" s="2">
        <f t="shared" si="9"/>
        <v>0.38000011444091797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415078998</v>
      </c>
      <c r="D288" s="1">
        <f>'PR-RAS'!E292</f>
        <v>42600915.910000004</v>
      </c>
      <c r="E288" s="1">
        <v>0</v>
      </c>
      <c r="F288" s="1">
        <v>0</v>
      </c>
      <c r="G288" s="2">
        <f t="shared" si="8"/>
        <v>143580598.15833998</v>
      </c>
      <c r="H288" s="2">
        <f t="shared" si="9"/>
        <v>8.999999612569809E-2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72070206.629999995</v>
      </c>
      <c r="D290" s="1">
        <f>'PR-RAS'!E294</f>
        <v>114445767.48999999</v>
      </c>
      <c r="E290" s="1">
        <v>0</v>
      </c>
      <c r="F290" s="1">
        <v>0</v>
      </c>
      <c r="G290" s="2">
        <f t="shared" si="8"/>
        <v>86977943.325289994</v>
      </c>
      <c r="H290" s="2">
        <f t="shared" si="9"/>
        <v>0.85999999940395355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694262</v>
      </c>
      <c r="D291" s="1">
        <f>'PR-RAS'!E295</f>
        <v>718966.36</v>
      </c>
      <c r="E291" s="1">
        <v>0</v>
      </c>
      <c r="F291" s="1">
        <v>0</v>
      </c>
      <c r="G291" s="2">
        <f t="shared" si="8"/>
        <v>618336.46879999992</v>
      </c>
      <c r="H291" s="2">
        <f t="shared" si="9"/>
        <v>0.35999999998603016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6261292</v>
      </c>
      <c r="D293" s="1">
        <f>'PR-RAS'!E298</f>
        <v>11245941.890000001</v>
      </c>
      <c r="E293" s="1">
        <v>0</v>
      </c>
      <c r="F293" s="1">
        <v>0</v>
      </c>
      <c r="G293" s="2">
        <f t="shared" si="8"/>
        <v>8395927.3277599998</v>
      </c>
      <c r="H293" s="2">
        <f t="shared" si="9"/>
        <v>0.10999999940395355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3729561</v>
      </c>
      <c r="D294" s="1">
        <f>'PR-RAS'!E299</f>
        <v>6757708.6100000003</v>
      </c>
      <c r="E294" s="1">
        <v>0</v>
      </c>
      <c r="F294" s="1">
        <v>0</v>
      </c>
      <c r="G294" s="2">
        <f t="shared" si="8"/>
        <v>5052778.6184599996</v>
      </c>
      <c r="H294" s="2">
        <f t="shared" si="9"/>
        <v>0.38999999966472387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3729561</v>
      </c>
      <c r="D295" s="1">
        <f>'PR-RAS'!E300</f>
        <v>6757708.6100000003</v>
      </c>
      <c r="E295" s="1">
        <v>0</v>
      </c>
      <c r="F295" s="1">
        <v>0</v>
      </c>
      <c r="G295" s="2">
        <f t="shared" si="8"/>
        <v>5070023.5966799995</v>
      </c>
      <c r="H295" s="2">
        <f t="shared" si="9"/>
        <v>0.38999999966472387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3729561</v>
      </c>
      <c r="D296" s="1">
        <f>'PR-RAS'!E301</f>
        <v>6757708.6100000003</v>
      </c>
      <c r="E296" s="1">
        <v>0</v>
      </c>
      <c r="F296" s="1">
        <v>0</v>
      </c>
      <c r="G296" s="2">
        <f t="shared" si="8"/>
        <v>5087268.5748999994</v>
      </c>
      <c r="H296" s="2">
        <f t="shared" si="9"/>
        <v>0.38999999966472387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2531731</v>
      </c>
      <c r="D306" s="1">
        <f>'PR-RAS'!E311</f>
        <v>4488233.2799999993</v>
      </c>
      <c r="E306" s="1">
        <v>0</v>
      </c>
      <c r="F306" s="1">
        <v>0</v>
      </c>
      <c r="G306" s="2">
        <f t="shared" si="8"/>
        <v>3510000.2557999995</v>
      </c>
      <c r="H306" s="2">
        <f t="shared" si="9"/>
        <v>0.27999999932944775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2378255</v>
      </c>
      <c r="D307" s="1">
        <f>'PR-RAS'!E312</f>
        <v>4488233.2799999993</v>
      </c>
      <c r="E307" s="1">
        <v>0</v>
      </c>
      <c r="F307" s="1">
        <v>0</v>
      </c>
      <c r="G307" s="2">
        <f t="shared" si="8"/>
        <v>3474544.7973599997</v>
      </c>
      <c r="H307" s="2">
        <f t="shared" si="9"/>
        <v>0.27999999932944775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1759727</v>
      </c>
      <c r="D308" s="1">
        <f>'PR-RAS'!E313</f>
        <v>1253119.52</v>
      </c>
      <c r="E308" s="1">
        <v>0</v>
      </c>
      <c r="F308" s="1">
        <v>0</v>
      </c>
      <c r="G308" s="2">
        <f t="shared" si="8"/>
        <v>1309651.5742800001</v>
      </c>
      <c r="H308" s="2">
        <f t="shared" si="9"/>
        <v>0.47999999998137355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618528</v>
      </c>
      <c r="D309" s="1">
        <f>'PR-RAS'!E314</f>
        <v>2474113.7599999998</v>
      </c>
      <c r="E309" s="1">
        <v>0</v>
      </c>
      <c r="F309" s="1">
        <v>0</v>
      </c>
      <c r="G309" s="2">
        <f t="shared" si="8"/>
        <v>1714560.7001599998</v>
      </c>
      <c r="H309" s="2">
        <f t="shared" si="9"/>
        <v>0.24000000022351742</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761000</v>
      </c>
      <c r="E311" s="1">
        <v>0</v>
      </c>
      <c r="F311" s="1">
        <v>0</v>
      </c>
      <c r="G311" s="2">
        <f t="shared" si="8"/>
        <v>471820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63496</v>
      </c>
      <c r="D312" s="1">
        <f>'PR-RAS'!E317</f>
        <v>0</v>
      </c>
      <c r="E312" s="1">
        <v>0</v>
      </c>
      <c r="F312" s="1">
        <v>0</v>
      </c>
      <c r="G312" s="2">
        <f t="shared" si="8"/>
        <v>19747.256000000001</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63496</v>
      </c>
      <c r="D313" s="1">
        <f>'PR-RAS'!E318</f>
        <v>0</v>
      </c>
      <c r="E313" s="1">
        <v>0</v>
      </c>
      <c r="F313" s="1">
        <v>0</v>
      </c>
      <c r="G313" s="2">
        <f t="shared" si="8"/>
        <v>19810.752</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89980</v>
      </c>
      <c r="D321" s="1">
        <f>'PR-RAS'!E326</f>
        <v>0</v>
      </c>
      <c r="E321" s="1">
        <v>0</v>
      </c>
      <c r="F321" s="1">
        <v>0</v>
      </c>
      <c r="G321" s="2">
        <f t="shared" si="8"/>
        <v>28793.600000000002</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89980</v>
      </c>
      <c r="D322" s="1">
        <f>'PR-RAS'!E327</f>
        <v>0</v>
      </c>
      <c r="E322" s="1">
        <v>0</v>
      </c>
      <c r="F322" s="1">
        <v>0</v>
      </c>
      <c r="G322" s="2">
        <f t="shared" si="8"/>
        <v>28883.58</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163537709</v>
      </c>
      <c r="D345" s="1">
        <f>'PR-RAS'!E350</f>
        <v>185006021.41999999</v>
      </c>
      <c r="E345" s="1">
        <v>0</v>
      </c>
      <c r="F345" s="1">
        <v>0</v>
      </c>
      <c r="G345" s="2">
        <f t="shared" si="8"/>
        <v>183541114.63295996</v>
      </c>
      <c r="H345" s="2">
        <f t="shared" si="9"/>
        <v>0.41999998688697815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18145644</v>
      </c>
      <c r="D346" s="1">
        <f>'PR-RAS'!E351</f>
        <v>18950647.829999998</v>
      </c>
      <c r="E346" s="1">
        <v>0</v>
      </c>
      <c r="F346" s="1">
        <v>0</v>
      </c>
      <c r="G346" s="2">
        <f t="shared" si="8"/>
        <v>19336194.182699997</v>
      </c>
      <c r="H346" s="2">
        <f t="shared" si="9"/>
        <v>0.17000000178813934</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14969651</v>
      </c>
      <c r="D347" s="1">
        <f>'PR-RAS'!E352</f>
        <v>15497493.52</v>
      </c>
      <c r="E347" s="1">
        <v>0</v>
      </c>
      <c r="F347" s="1">
        <v>0</v>
      </c>
      <c r="G347" s="2">
        <f t="shared" si="8"/>
        <v>15903764.761839999</v>
      </c>
      <c r="H347" s="2">
        <f t="shared" si="9"/>
        <v>0.48000000044703484</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14969651</v>
      </c>
      <c r="D348" s="1">
        <f>'PR-RAS'!E353</f>
        <v>15497493.52</v>
      </c>
      <c r="E348" s="1">
        <v>0</v>
      </c>
      <c r="F348" s="1">
        <v>0</v>
      </c>
      <c r="G348" s="2">
        <f t="shared" si="8"/>
        <v>15949729.399879999</v>
      </c>
      <c r="H348" s="2">
        <f t="shared" si="9"/>
        <v>0.48000000044703484</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3175993</v>
      </c>
      <c r="D351" s="1">
        <f>'PR-RAS'!E356</f>
        <v>3453154.31</v>
      </c>
      <c r="E351" s="1">
        <v>0</v>
      </c>
      <c r="F351" s="1">
        <v>0</v>
      </c>
      <c r="G351" s="2">
        <f t="shared" si="8"/>
        <v>3528805.5670000003</v>
      </c>
      <c r="H351" s="2">
        <f t="shared" si="9"/>
        <v>0.31000000005587935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50216</v>
      </c>
      <c r="D355" s="1">
        <f>'PR-RAS'!E360</f>
        <v>34120.839999999997</v>
      </c>
      <c r="E355" s="1">
        <v>0</v>
      </c>
      <c r="F355" s="1">
        <v>0</v>
      </c>
      <c r="G355" s="2">
        <f t="shared" si="8"/>
        <v>41934.018719999993</v>
      </c>
      <c r="H355" s="2">
        <f t="shared" si="9"/>
        <v>0.16000000000349246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3125777</v>
      </c>
      <c r="D357" s="1">
        <f>'PR-RAS'!E362</f>
        <v>3419033.47</v>
      </c>
      <c r="E357" s="1">
        <v>0</v>
      </c>
      <c r="F357" s="1">
        <v>0</v>
      </c>
      <c r="G357" s="2">
        <f t="shared" si="8"/>
        <v>3547128.4426400005</v>
      </c>
      <c r="H357" s="2">
        <f t="shared" si="9"/>
        <v>0.47000000020489097</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93370699</v>
      </c>
      <c r="D358" s="1">
        <f>'PR-RAS'!E363</f>
        <v>151012692.25999999</v>
      </c>
      <c r="E358" s="1">
        <v>0</v>
      </c>
      <c r="F358" s="1">
        <v>0</v>
      </c>
      <c r="G358" s="2">
        <f t="shared" si="8"/>
        <v>141156401.81663999</v>
      </c>
      <c r="H358" s="2">
        <f t="shared" si="9"/>
        <v>0.25999999046325684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72916285</v>
      </c>
      <c r="D359" s="1">
        <f>'PR-RAS'!E364</f>
        <v>125361703.76000001</v>
      </c>
      <c r="E359" s="1">
        <v>0</v>
      </c>
      <c r="F359" s="1">
        <v>0</v>
      </c>
      <c r="G359" s="2">
        <f t="shared" si="8"/>
        <v>115863009.92215998</v>
      </c>
      <c r="H359" s="2">
        <f t="shared" si="9"/>
        <v>0.23999999463558197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22251880</v>
      </c>
      <c r="D361" s="1">
        <f>'PR-RAS'!E366</f>
        <v>170301.88</v>
      </c>
      <c r="E361" s="1">
        <v>0</v>
      </c>
      <c r="F361" s="1">
        <v>0</v>
      </c>
      <c r="G361" s="2">
        <f t="shared" si="8"/>
        <v>8133294.1535999998</v>
      </c>
      <c r="H361" s="2">
        <f t="shared" si="9"/>
        <v>0.11999999999534339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9608368</v>
      </c>
      <c r="D362" s="1">
        <f>'PR-RAS'!E367</f>
        <v>25744066.73</v>
      </c>
      <c r="E362" s="1">
        <v>0</v>
      </c>
      <c r="F362" s="1">
        <v>0</v>
      </c>
      <c r="G362" s="2">
        <f t="shared" si="8"/>
        <v>22055837.027059998</v>
      </c>
      <c r="H362" s="2">
        <f t="shared" si="9"/>
        <v>0.26999999955296516</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41056037</v>
      </c>
      <c r="D363" s="1">
        <f>'PR-RAS'!E368</f>
        <v>99447335.150000006</v>
      </c>
      <c r="E363" s="1">
        <v>0</v>
      </c>
      <c r="F363" s="1">
        <v>0</v>
      </c>
      <c r="G363" s="2">
        <f t="shared" si="8"/>
        <v>86862156.042600006</v>
      </c>
      <c r="H363" s="2">
        <f t="shared" si="9"/>
        <v>0.15000000596046448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15907511</v>
      </c>
      <c r="D364" s="1">
        <f>'PR-RAS'!E369</f>
        <v>15603775.330000002</v>
      </c>
      <c r="E364" s="1">
        <v>0</v>
      </c>
      <c r="F364" s="1">
        <v>0</v>
      </c>
      <c r="G364" s="2">
        <f t="shared" si="8"/>
        <v>17102767.382580001</v>
      </c>
      <c r="H364" s="2">
        <f t="shared" si="9"/>
        <v>0.33000000193715096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12021246</v>
      </c>
      <c r="D365" s="1">
        <f>'PR-RAS'!E370</f>
        <v>3040020</v>
      </c>
      <c r="E365" s="1">
        <v>0</v>
      </c>
      <c r="F365" s="1">
        <v>0</v>
      </c>
      <c r="G365" s="2">
        <f t="shared" si="8"/>
        <v>6588868.1040000003</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294557</v>
      </c>
      <c r="D366" s="1">
        <f>'PR-RAS'!E371</f>
        <v>6357501.9900000002</v>
      </c>
      <c r="E366" s="1">
        <v>0</v>
      </c>
      <c r="F366" s="1">
        <v>0</v>
      </c>
      <c r="G366" s="2">
        <f t="shared" si="8"/>
        <v>4748489.7577</v>
      </c>
      <c r="H366" s="2">
        <f t="shared" si="9"/>
        <v>9.9999997764825821E-3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935702</v>
      </c>
      <c r="D367" s="1">
        <f>'PR-RAS'!E372</f>
        <v>1058974.68</v>
      </c>
      <c r="E367" s="1">
        <v>0</v>
      </c>
      <c r="F367" s="1">
        <v>0</v>
      </c>
      <c r="G367" s="2">
        <f t="shared" si="8"/>
        <v>1117636.3977599998</v>
      </c>
      <c r="H367" s="2">
        <f t="shared" si="9"/>
        <v>0.32000000006519258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66829</v>
      </c>
      <c r="D368" s="1">
        <f>'PR-RAS'!E373</f>
        <v>0</v>
      </c>
      <c r="E368" s="1">
        <v>0</v>
      </c>
      <c r="F368" s="1">
        <v>0</v>
      </c>
      <c r="G368" s="2">
        <f t="shared" si="8"/>
        <v>24526.242999999999</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21952</v>
      </c>
      <c r="D369" s="1">
        <f>'PR-RAS'!E374</f>
        <v>21603.75</v>
      </c>
      <c r="E369" s="1">
        <v>0</v>
      </c>
      <c r="F369" s="1">
        <v>0</v>
      </c>
      <c r="G369" s="2">
        <f t="shared" si="8"/>
        <v>23978.696</v>
      </c>
      <c r="H369" s="2">
        <f t="shared" si="9"/>
        <v>0.25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512519</v>
      </c>
      <c r="D370" s="1">
        <f>'PR-RAS'!E375</f>
        <v>349809.55</v>
      </c>
      <c r="E370" s="1">
        <v>0</v>
      </c>
      <c r="F370" s="1">
        <v>0</v>
      </c>
      <c r="G370" s="2">
        <f t="shared" si="8"/>
        <v>447278.95890000003</v>
      </c>
      <c r="H370" s="2">
        <f t="shared" si="9"/>
        <v>0.45000000001164153</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2054706</v>
      </c>
      <c r="D371" s="1">
        <f>'PR-RAS'!E376</f>
        <v>4775865.3600000003</v>
      </c>
      <c r="E371" s="1">
        <v>0</v>
      </c>
      <c r="F371" s="1">
        <v>0</v>
      </c>
      <c r="G371" s="2">
        <f t="shared" si="8"/>
        <v>4294381.5864000004</v>
      </c>
      <c r="H371" s="2">
        <f t="shared" si="9"/>
        <v>0.36000000033527613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690063</v>
      </c>
      <c r="D373" s="1">
        <f>'PR-RAS'!E378</f>
        <v>143750</v>
      </c>
      <c r="E373" s="1">
        <v>0</v>
      </c>
      <c r="F373" s="1">
        <v>0</v>
      </c>
      <c r="G373" s="2">
        <f t="shared" si="8"/>
        <v>363653.43599999999</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690063</v>
      </c>
      <c r="D374" s="1">
        <f>'PR-RAS'!E379</f>
        <v>143750</v>
      </c>
      <c r="E374" s="1">
        <v>0</v>
      </c>
      <c r="F374" s="1">
        <v>0</v>
      </c>
      <c r="G374" s="2">
        <f t="shared" si="8"/>
        <v>364630.99900000001</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3334769</v>
      </c>
      <c r="D378" s="1">
        <f>'PR-RAS'!E383</f>
        <v>2480845.79</v>
      </c>
      <c r="E378" s="1">
        <v>0</v>
      </c>
      <c r="F378" s="1">
        <v>0</v>
      </c>
      <c r="G378" s="2">
        <f t="shared" si="8"/>
        <v>3127765.6386600002</v>
      </c>
      <c r="H378" s="2">
        <f t="shared" si="9"/>
        <v>0.2099999999627471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3264769</v>
      </c>
      <c r="D379" s="1">
        <f>'PR-RAS'!E384</f>
        <v>2255709.4</v>
      </c>
      <c r="E379" s="1">
        <v>0</v>
      </c>
      <c r="F379" s="1">
        <v>0</v>
      </c>
      <c r="G379" s="2">
        <f t="shared" si="8"/>
        <v>2939398.9884000001</v>
      </c>
      <c r="H379" s="2">
        <f t="shared" si="9"/>
        <v>0.39999999990686774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225136.39</v>
      </c>
      <c r="E380" s="1">
        <v>0</v>
      </c>
      <c r="F380" s="1">
        <v>0</v>
      </c>
      <c r="G380" s="2">
        <f t="shared" si="8"/>
        <v>170653.38362000001</v>
      </c>
      <c r="H380" s="2">
        <f t="shared" si="9"/>
        <v>0.39000000001396984</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70000</v>
      </c>
      <c r="D382" s="1">
        <f>'PR-RAS'!E387</f>
        <v>0</v>
      </c>
      <c r="E382" s="1">
        <v>0</v>
      </c>
      <c r="F382" s="1">
        <v>0</v>
      </c>
      <c r="G382" s="2">
        <f t="shared" si="8"/>
        <v>26670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51765</v>
      </c>
      <c r="E383" s="1">
        <v>0</v>
      </c>
      <c r="F383" s="1">
        <v>0</v>
      </c>
      <c r="G383" s="2">
        <f t="shared" si="8"/>
        <v>39548.46</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51765</v>
      </c>
      <c r="E384" s="1">
        <v>0</v>
      </c>
      <c r="F384" s="1">
        <v>0</v>
      </c>
      <c r="G384" s="2">
        <f t="shared" si="8"/>
        <v>39651.99</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522071</v>
      </c>
      <c r="D386" s="1">
        <f>'PR-RAS'!E391</f>
        <v>7370852.3799999999</v>
      </c>
      <c r="E386" s="1">
        <v>0</v>
      </c>
      <c r="F386" s="1">
        <v>0</v>
      </c>
      <c r="G386" s="2">
        <f t="shared" si="8"/>
        <v>5876553.6676000003</v>
      </c>
      <c r="H386" s="2">
        <f t="shared" si="9"/>
        <v>0.37999999988824129</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26915</v>
      </c>
      <c r="D388" s="1">
        <f>'PR-RAS'!E393</f>
        <v>6850852.3799999999</v>
      </c>
      <c r="E388" s="1">
        <v>0</v>
      </c>
      <c r="F388" s="1">
        <v>0</v>
      </c>
      <c r="G388" s="2">
        <f t="shared" si="8"/>
        <v>5312975.84712</v>
      </c>
      <c r="H388" s="2">
        <f t="shared" si="9"/>
        <v>0.37999999988824129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480481</v>
      </c>
      <c r="D389" s="1">
        <f>'PR-RAS'!E394</f>
        <v>520000</v>
      </c>
      <c r="E389" s="1">
        <v>0</v>
      </c>
      <c r="F389" s="1">
        <v>0</v>
      </c>
      <c r="G389" s="2">
        <f t="shared" si="8"/>
        <v>589946.62800000003</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14675</v>
      </c>
      <c r="D390" s="1">
        <f>'PR-RAS'!E395</f>
        <v>0</v>
      </c>
      <c r="E390" s="1">
        <v>0</v>
      </c>
      <c r="F390" s="1">
        <v>0</v>
      </c>
      <c r="G390" s="2">
        <f t="shared" si="8"/>
        <v>5708.5749999999998</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52021366</v>
      </c>
      <c r="D397" s="1">
        <f>'PR-RAS'!E402</f>
        <v>15042681.33</v>
      </c>
      <c r="E397" s="1">
        <v>0</v>
      </c>
      <c r="F397" s="1">
        <v>0</v>
      </c>
      <c r="G397" s="2">
        <f t="shared" si="8"/>
        <v>32514264.54936</v>
      </c>
      <c r="H397" s="2">
        <f t="shared" si="9"/>
        <v>0.33000000007450581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51151903</v>
      </c>
      <c r="D398" s="1">
        <f>'PR-RAS'!E403</f>
        <v>14815534.43</v>
      </c>
      <c r="E398" s="1">
        <v>0</v>
      </c>
      <c r="F398" s="1">
        <v>0</v>
      </c>
      <c r="G398" s="2">
        <f t="shared" si="8"/>
        <v>32070839.828420002</v>
      </c>
      <c r="H398" s="2">
        <f t="shared" si="9"/>
        <v>0.42999999970197678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852463</v>
      </c>
      <c r="D399" s="1">
        <f>'PR-RAS'!E404</f>
        <v>227146.9</v>
      </c>
      <c r="E399" s="1">
        <v>0</v>
      </c>
      <c r="F399" s="1">
        <v>0</v>
      </c>
      <c r="G399" s="2">
        <f t="shared" si="8"/>
        <v>520089.20640000002</v>
      </c>
      <c r="H399" s="2">
        <f t="shared" si="9"/>
        <v>0.10000000000582077</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17000</v>
      </c>
      <c r="D400" s="1">
        <f>'PR-RAS'!E405</f>
        <v>0</v>
      </c>
      <c r="E400" s="1">
        <v>0</v>
      </c>
      <c r="F400" s="1">
        <v>0</v>
      </c>
      <c r="G400" s="2">
        <f t="shared" si="8"/>
        <v>6783</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157276417</v>
      </c>
      <c r="D403" s="1">
        <f>'PR-RAS'!E408</f>
        <v>173760079.52999997</v>
      </c>
      <c r="E403" s="1">
        <v>0</v>
      </c>
      <c r="F403" s="1">
        <v>0</v>
      </c>
      <c r="G403" s="2">
        <f t="shared" si="8"/>
        <v>202928223.57611999</v>
      </c>
      <c r="H403" s="2">
        <f t="shared" si="9"/>
        <v>0.47000002861022949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471229103</v>
      </c>
      <c r="D405" s="1">
        <f>'PR-RAS'!E410</f>
        <v>101915244</v>
      </c>
      <c r="E405" s="1">
        <v>0</v>
      </c>
      <c r="F405" s="1">
        <v>0</v>
      </c>
      <c r="G405" s="2">
        <f t="shared" si="8"/>
        <v>272724074.764</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1595116.04</v>
      </c>
      <c r="D406" s="1">
        <f>'PR-RAS'!E411</f>
        <v>2684462.5</v>
      </c>
      <c r="E406" s="1">
        <v>0</v>
      </c>
      <c r="F406" s="1">
        <v>0</v>
      </c>
      <c r="G406" s="2">
        <f t="shared" si="8"/>
        <v>2820436.6212000004</v>
      </c>
      <c r="H406" s="2">
        <f t="shared" si="9"/>
        <v>0.5400000000372529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592763574</v>
      </c>
      <c r="D407" s="1">
        <f>'PR-RAS'!E412</f>
        <v>668085561.71999991</v>
      </c>
      <c r="E407" s="1">
        <v>0</v>
      </c>
      <c r="F407" s="1">
        <v>0</v>
      </c>
      <c r="G407" s="2">
        <f t="shared" si="8"/>
        <v>783147487.16064</v>
      </c>
      <c r="H407" s="2">
        <f t="shared" si="9"/>
        <v>0.28000009059906006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613854207</v>
      </c>
      <c r="D408" s="1">
        <f>'PR-RAS'!E413</f>
        <v>672489524.63</v>
      </c>
      <c r="E408" s="1">
        <v>0</v>
      </c>
      <c r="F408" s="1">
        <v>0</v>
      </c>
      <c r="G408" s="2">
        <f t="shared" si="8"/>
        <v>797245135.29781997</v>
      </c>
      <c r="H408" s="2">
        <f t="shared" si="9"/>
        <v>0.37000000476837158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21090633</v>
      </c>
      <c r="D410" s="1">
        <f>'PR-RAS'!E415</f>
        <v>4403962.9100000858</v>
      </c>
      <c r="E410" s="1">
        <v>0</v>
      </c>
      <c r="F410" s="1">
        <v>0</v>
      </c>
      <c r="G410" s="2">
        <f t="shared" si="8"/>
        <v>12228510.557380069</v>
      </c>
      <c r="H410" s="2">
        <f t="shared" si="9"/>
        <v>8.9999914169311523E-2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56150105</v>
      </c>
      <c r="D412" s="1">
        <f>'PR-RAS'!E417</f>
        <v>59314328.089999996</v>
      </c>
      <c r="E412" s="1">
        <v>0</v>
      </c>
      <c r="F412" s="1">
        <v>0</v>
      </c>
      <c r="G412" s="2">
        <f t="shared" si="8"/>
        <v>71834070.844980001</v>
      </c>
      <c r="H412" s="2">
        <f t="shared" si="9"/>
        <v>8.999999612569809E-2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73665322.670000002</v>
      </c>
      <c r="D413" s="1">
        <f>'PR-RAS'!E418</f>
        <v>117130229.98999999</v>
      </c>
      <c r="E413" s="1">
        <v>0</v>
      </c>
      <c r="F413" s="1">
        <v>0</v>
      </c>
      <c r="G413" s="2">
        <f t="shared" si="8"/>
        <v>126865422.45179999</v>
      </c>
      <c r="H413" s="2">
        <f t="shared" si="9"/>
        <v>0.34000000357627869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50864253</v>
      </c>
      <c r="D414" s="1">
        <f>'PR-RAS'!E420</f>
        <v>25618743.899999999</v>
      </c>
      <c r="E414" s="1">
        <v>0</v>
      </c>
      <c r="F414" s="1">
        <v>0</v>
      </c>
      <c r="G414" s="2">
        <f t="shared" si="8"/>
        <v>42168018.950399995</v>
      </c>
      <c r="H414" s="2">
        <f t="shared" si="9"/>
        <v>0.10000000149011612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94560</v>
      </c>
      <c r="D415" s="1">
        <f>'PR-RAS'!E421</f>
        <v>56710</v>
      </c>
      <c r="E415" s="1">
        <v>0</v>
      </c>
      <c r="F415" s="1">
        <v>0</v>
      </c>
      <c r="G415" s="2">
        <f t="shared" si="8"/>
        <v>86103.72</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94560</v>
      </c>
      <c r="D421" s="1">
        <f>'PR-RAS'!E427</f>
        <v>56710</v>
      </c>
      <c r="E421" s="1">
        <v>0</v>
      </c>
      <c r="F421" s="1">
        <v>0</v>
      </c>
      <c r="G421" s="2">
        <f t="shared" si="8"/>
        <v>87351.599999999991</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94560</v>
      </c>
      <c r="D422" s="1">
        <f>'PR-RAS'!E428</f>
        <v>56710</v>
      </c>
      <c r="E422" s="1">
        <v>0</v>
      </c>
      <c r="F422" s="1">
        <v>0</v>
      </c>
      <c r="G422" s="2">
        <f t="shared" si="8"/>
        <v>87559.58</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50769693</v>
      </c>
      <c r="D478" s="1">
        <f>'PR-RAS'!E484</f>
        <v>25562033.899999999</v>
      </c>
      <c r="E478" s="1">
        <v>0</v>
      </c>
      <c r="F478" s="1">
        <v>0</v>
      </c>
      <c r="G478" s="2">
        <f t="shared" si="8"/>
        <v>48603323.901599996</v>
      </c>
      <c r="H478" s="2">
        <f t="shared" si="9"/>
        <v>0.10000000149011612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50769693</v>
      </c>
      <c r="D489" s="1">
        <f>'PR-RAS'!E495</f>
        <v>25562033.899999999</v>
      </c>
      <c r="E489" s="1">
        <v>0</v>
      </c>
      <c r="F489" s="1">
        <v>0</v>
      </c>
      <c r="G489" s="2">
        <f t="shared" si="8"/>
        <v>49724155.270399995</v>
      </c>
      <c r="H489" s="2">
        <f t="shared" si="9"/>
        <v>0.10000000149011612</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50769693</v>
      </c>
      <c r="D490" s="1">
        <f>'PR-RAS'!E496</f>
        <v>25562033.899999999</v>
      </c>
      <c r="E490" s="1">
        <v>0</v>
      </c>
      <c r="F490" s="1">
        <v>0</v>
      </c>
      <c r="G490" s="2">
        <f t="shared" si="8"/>
        <v>49826049.031199999</v>
      </c>
      <c r="H490" s="2">
        <f t="shared" si="9"/>
        <v>0.10000000149011612</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19898934</v>
      </c>
      <c r="D522" s="1">
        <f>'PR-RAS'!E528</f>
        <v>24006782.300000001</v>
      </c>
      <c r="E522" s="1">
        <v>0</v>
      </c>
      <c r="F522" s="1">
        <v>0</v>
      </c>
      <c r="G522" s="2">
        <f t="shared" ref="G522:G809" si="10">(B522/1000)*(C522*1+D522*2)</f>
        <v>35382411.770599999</v>
      </c>
      <c r="H522" s="2">
        <f t="shared" ref="H522:H809" si="11">ABS(C522-ROUND(C522,0))+ABS(D522-ROUND(D522,0))</f>
        <v>0.30000000074505806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2385900</v>
      </c>
      <c r="D523" s="1">
        <f>'PR-RAS'!E529</f>
        <v>2460700</v>
      </c>
      <c r="E523" s="1">
        <v>0</v>
      </c>
      <c r="F523" s="1">
        <v>0</v>
      </c>
      <c r="G523" s="2">
        <f t="shared" si="10"/>
        <v>3814410.6</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2385900</v>
      </c>
      <c r="D529" s="1">
        <f>'PR-RAS'!E535</f>
        <v>2460700</v>
      </c>
      <c r="E529" s="1">
        <v>0</v>
      </c>
      <c r="F529" s="1">
        <v>0</v>
      </c>
      <c r="G529" s="2">
        <f t="shared" si="10"/>
        <v>3858254.4000000004</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2385900</v>
      </c>
      <c r="D530" s="1">
        <f>'PR-RAS'!E536</f>
        <v>2460700</v>
      </c>
      <c r="E530" s="1">
        <v>0</v>
      </c>
      <c r="F530" s="1">
        <v>0</v>
      </c>
      <c r="G530" s="2">
        <f t="shared" si="10"/>
        <v>3865561.7</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17513034</v>
      </c>
      <c r="D587" s="1">
        <f>'PR-RAS'!E593</f>
        <v>21546082.300000001</v>
      </c>
      <c r="E587" s="1">
        <v>0</v>
      </c>
      <c r="F587" s="1">
        <v>0</v>
      </c>
      <c r="G587" s="2">
        <f t="shared" si="10"/>
        <v>35514646.379599996</v>
      </c>
      <c r="H587" s="2">
        <f t="shared" si="11"/>
        <v>0.30000000074505806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8021567</v>
      </c>
      <c r="D599" s="1">
        <f>'PR-RAS'!E605</f>
        <v>21521565.390000001</v>
      </c>
      <c r="E599" s="1">
        <v>0</v>
      </c>
      <c r="F599" s="1">
        <v>0</v>
      </c>
      <c r="G599" s="2">
        <f t="shared" si="10"/>
        <v>30536689.272439998</v>
      </c>
      <c r="H599" s="2">
        <f t="shared" si="11"/>
        <v>0.39000000059604645</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8021567</v>
      </c>
      <c r="D600" s="1">
        <f>'PR-RAS'!E606</f>
        <v>21521565.390000001</v>
      </c>
      <c r="E600" s="1">
        <v>0</v>
      </c>
      <c r="F600" s="1">
        <v>0</v>
      </c>
      <c r="G600" s="2">
        <f t="shared" si="10"/>
        <v>30587753.97022</v>
      </c>
      <c r="H600" s="2">
        <f t="shared" si="11"/>
        <v>0.39000000059604645</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9491467</v>
      </c>
      <c r="D611" s="1">
        <f>'PR-RAS'!E617</f>
        <v>24516.91</v>
      </c>
      <c r="E611" s="1">
        <v>0</v>
      </c>
      <c r="F611" s="1">
        <v>0</v>
      </c>
      <c r="G611" s="2">
        <f t="shared" si="10"/>
        <v>5819705.5001999997</v>
      </c>
      <c r="H611" s="2">
        <f t="shared" si="11"/>
        <v>9.0000000000145519E-2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9491467</v>
      </c>
      <c r="D612" s="1">
        <f>'PR-RAS'!E618</f>
        <v>24516.91</v>
      </c>
      <c r="E612" s="1">
        <v>0</v>
      </c>
      <c r="F612" s="1">
        <v>0</v>
      </c>
      <c r="G612" s="2">
        <f t="shared" si="10"/>
        <v>5829246.0010200003</v>
      </c>
      <c r="H612" s="2">
        <f t="shared" si="11"/>
        <v>9.0000000000145519E-2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30965319</v>
      </c>
      <c r="D629" s="1">
        <f>'PR-RAS'!E635</f>
        <v>1611961.5999999978</v>
      </c>
      <c r="E629" s="1">
        <v>0</v>
      </c>
      <c r="F629" s="1">
        <v>0</v>
      </c>
      <c r="G629" s="2">
        <f t="shared" si="10"/>
        <v>21470844.101599999</v>
      </c>
      <c r="H629" s="2">
        <f t="shared" si="11"/>
        <v>0.40000000223517418</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18041339</v>
      </c>
      <c r="D631" s="1">
        <f>'PR-RAS'!E637</f>
        <v>31683273.050000001</v>
      </c>
      <c r="E631" s="1">
        <v>0</v>
      </c>
      <c r="F631" s="1">
        <v>0</v>
      </c>
      <c r="G631" s="2">
        <f t="shared" si="10"/>
        <v>51286967.612999998</v>
      </c>
      <c r="H631" s="2">
        <f t="shared" si="11"/>
        <v>5.000000074505806E-2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643627827</v>
      </c>
      <c r="D633" s="1">
        <f>'PR-RAS'!E639</f>
        <v>693704305.61999989</v>
      </c>
      <c r="E633" s="1">
        <v>0</v>
      </c>
      <c r="F633" s="1">
        <v>0</v>
      </c>
      <c r="G633" s="2">
        <f t="shared" si="10"/>
        <v>1283615028.96768</v>
      </c>
      <c r="H633" s="2">
        <f t="shared" si="11"/>
        <v>0.38000011444091797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633753141</v>
      </c>
      <c r="D634" s="1">
        <f>'PR-RAS'!E640</f>
        <v>696496306.92999995</v>
      </c>
      <c r="E634" s="1">
        <v>0</v>
      </c>
      <c r="F634" s="1">
        <v>0</v>
      </c>
      <c r="G634" s="2">
        <f t="shared" si="10"/>
        <v>1282930062.82638</v>
      </c>
      <c r="H634" s="2">
        <f t="shared" si="11"/>
        <v>7.0000052452087402E-2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9874686</v>
      </c>
      <c r="D635" s="1">
        <f>'PR-RAS'!E641</f>
        <v>0</v>
      </c>
      <c r="E635" s="1">
        <v>0</v>
      </c>
      <c r="F635" s="1">
        <v>0</v>
      </c>
      <c r="G635" s="2">
        <f t="shared" si="10"/>
        <v>6260550.9239999996</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2792001.310000062</v>
      </c>
      <c r="E636" s="1">
        <v>0</v>
      </c>
      <c r="F636" s="1">
        <v>0</v>
      </c>
      <c r="G636" s="2">
        <f t="shared" si="10"/>
        <v>3545841.6637000786</v>
      </c>
      <c r="H636" s="2">
        <f t="shared" si="11"/>
        <v>0.31000006198883057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38108766</v>
      </c>
      <c r="D638" s="1">
        <f>'PR-RAS'!E644</f>
        <v>27631055.039999995</v>
      </c>
      <c r="E638" s="1">
        <v>0</v>
      </c>
      <c r="F638" s="1">
        <v>0</v>
      </c>
      <c r="G638" s="2">
        <f t="shared" si="10"/>
        <v>59477248.062959991</v>
      </c>
      <c r="H638" s="2">
        <f t="shared" si="11"/>
        <v>3.999999538064003E-2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28234080</v>
      </c>
      <c r="D640" s="1">
        <f>'PR-RAS'!E646</f>
        <v>30423056.350000057</v>
      </c>
      <c r="E640" s="1">
        <v>0</v>
      </c>
      <c r="F640" s="1">
        <v>0</v>
      </c>
      <c r="G640" s="2">
        <f t="shared" si="10"/>
        <v>56922243.13530007</v>
      </c>
      <c r="H640" s="2">
        <f t="shared" si="11"/>
        <v>0.3500000573694706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14932561</v>
      </c>
      <c r="D641" s="1">
        <f>'PR-RAS'!E647</f>
        <v>16530632.470000001</v>
      </c>
      <c r="E641" s="1">
        <v>0</v>
      </c>
      <c r="F641" s="1">
        <v>0</v>
      </c>
      <c r="G641" s="2">
        <f t="shared" si="10"/>
        <v>30716048.601599999</v>
      </c>
      <c r="H641" s="2">
        <f t="shared" si="11"/>
        <v>0.47000000067055225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31509366</v>
      </c>
      <c r="D642" s="1">
        <f>'PR-RAS'!E649</f>
        <v>19970250.66</v>
      </c>
      <c r="E642" s="1">
        <v>0</v>
      </c>
      <c r="F642" s="1">
        <v>0</v>
      </c>
      <c r="G642" s="2">
        <f t="shared" si="10"/>
        <v>45799364.952119999</v>
      </c>
      <c r="H642" s="2">
        <f t="shared" si="11"/>
        <v>0.33999999985098839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684310137</v>
      </c>
      <c r="D643" s="1">
        <f>'PR-RAS'!E650</f>
        <v>725912559.48000002</v>
      </c>
      <c r="E643" s="1">
        <v>0</v>
      </c>
      <c r="F643" s="1">
        <v>0</v>
      </c>
      <c r="G643" s="2">
        <f t="shared" si="10"/>
        <v>1371398834.3263202</v>
      </c>
      <c r="H643" s="2">
        <f t="shared" si="11"/>
        <v>0.48000001907348633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695849113</v>
      </c>
      <c r="D644" s="1">
        <f>'PR-RAS'!E651</f>
        <v>719797743.13</v>
      </c>
      <c r="E644" s="1">
        <v>0</v>
      </c>
      <c r="F644" s="1">
        <v>0</v>
      </c>
      <c r="G644" s="2">
        <f t="shared" si="10"/>
        <v>1373090877.3241801</v>
      </c>
      <c r="H644" s="2">
        <f t="shared" si="11"/>
        <v>0.12999999523162842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19970390</v>
      </c>
      <c r="D645" s="1">
        <f>'PR-RAS'!E652</f>
        <v>26085067.00999999</v>
      </c>
      <c r="E645" s="1">
        <v>0</v>
      </c>
      <c r="F645" s="1">
        <v>0</v>
      </c>
      <c r="G645" s="2">
        <f t="shared" si="10"/>
        <v>46458497.46887999</v>
      </c>
      <c r="H645" s="2">
        <f t="shared" si="11"/>
        <v>9.9999904632568359E-3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193</v>
      </c>
      <c r="D646" s="1">
        <f>'PR-RAS'!E653</f>
        <v>189</v>
      </c>
      <c r="E646" s="1">
        <v>0</v>
      </c>
      <c r="F646" s="1">
        <v>0</v>
      </c>
      <c r="G646" s="2">
        <f t="shared" si="10"/>
        <v>368.29500000000002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1527</v>
      </c>
      <c r="D647" s="1">
        <f>'PR-RAS'!E654</f>
        <v>1539</v>
      </c>
      <c r="E647" s="1">
        <v>0</v>
      </c>
      <c r="F647" s="1">
        <v>0</v>
      </c>
      <c r="G647" s="2">
        <f t="shared" si="10"/>
        <v>2974.83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182</v>
      </c>
      <c r="D648" s="1">
        <f>'PR-RAS'!E655</f>
        <v>181</v>
      </c>
      <c r="E648" s="1">
        <v>0</v>
      </c>
      <c r="F648" s="1">
        <v>0</v>
      </c>
      <c r="G648" s="2">
        <f t="shared" si="10"/>
        <v>351.96800000000002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1337</v>
      </c>
      <c r="D649" s="1">
        <f>'PR-RAS'!E656</f>
        <v>1345</v>
      </c>
      <c r="E649" s="1">
        <v>0</v>
      </c>
      <c r="F649" s="1">
        <v>0</v>
      </c>
      <c r="G649" s="2">
        <f t="shared" si="10"/>
        <v>2609.4960000000001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5393355</v>
      </c>
      <c r="D650" s="1">
        <f>'PR-RAS'!E657</f>
        <v>6806085.0199999996</v>
      </c>
      <c r="E650" s="1">
        <v>0</v>
      </c>
      <c r="F650" s="1">
        <v>0</v>
      </c>
      <c r="G650" s="2">
        <f t="shared" si="10"/>
        <v>12334585.75096</v>
      </c>
      <c r="H650" s="2">
        <f t="shared" si="11"/>
        <v>1.9999999552965164E-2</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26883</v>
      </c>
      <c r="D653" s="1">
        <f>'PR-RAS'!E660</f>
        <v>8949.91</v>
      </c>
      <c r="E653" s="1">
        <v>0</v>
      </c>
      <c r="F653" s="1">
        <v>0</v>
      </c>
      <c r="G653" s="2">
        <f t="shared" si="10"/>
        <v>29198.398639999999</v>
      </c>
      <c r="H653" s="2">
        <f t="shared" si="11"/>
        <v>9.0000000000145519E-2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1908463</v>
      </c>
      <c r="D654" s="1">
        <f>'PR-RAS'!E661</f>
        <v>3027476.74</v>
      </c>
      <c r="E654" s="1">
        <v>0</v>
      </c>
      <c r="F654" s="1">
        <v>0</v>
      </c>
      <c r="G654" s="2">
        <f t="shared" si="10"/>
        <v>5200110.9614400007</v>
      </c>
      <c r="H654" s="2">
        <f t="shared" si="11"/>
        <v>0.25999999977648258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741566</v>
      </c>
      <c r="D655" s="1">
        <f>'PR-RAS'!E662</f>
        <v>37360.15</v>
      </c>
      <c r="E655" s="1">
        <v>0</v>
      </c>
      <c r="F655" s="1">
        <v>0</v>
      </c>
      <c r="G655" s="2">
        <f t="shared" si="10"/>
        <v>533851.2402</v>
      </c>
      <c r="H655" s="2">
        <f t="shared" si="11"/>
        <v>0.15000000000145519</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1923973</v>
      </c>
      <c r="D657" s="1">
        <f>'PR-RAS'!E664</f>
        <v>2986290.7</v>
      </c>
      <c r="E657" s="1">
        <v>0</v>
      </c>
      <c r="F657" s="1">
        <v>0</v>
      </c>
      <c r="G657" s="2">
        <f t="shared" si="10"/>
        <v>5180139.6864</v>
      </c>
      <c r="H657" s="2">
        <f t="shared" si="11"/>
        <v>0.29999999981373549</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6051779</v>
      </c>
      <c r="D658" s="1">
        <f>'PR-RAS'!E665</f>
        <v>3726964.05</v>
      </c>
      <c r="E658" s="1">
        <v>0</v>
      </c>
      <c r="F658" s="1">
        <v>0</v>
      </c>
      <c r="G658" s="2">
        <f t="shared" si="10"/>
        <v>8873249.5647</v>
      </c>
      <c r="H658" s="2">
        <f t="shared" si="11"/>
        <v>4.9999999813735485E-2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420124</v>
      </c>
      <c r="D662" s="1">
        <f>'PR-RAS'!E669</f>
        <v>117127.08</v>
      </c>
      <c r="E662" s="1">
        <v>0</v>
      </c>
      <c r="F662" s="1">
        <v>0</v>
      </c>
      <c r="G662" s="2">
        <f t="shared" si="10"/>
        <v>432543.96376000007</v>
      </c>
      <c r="H662" s="2">
        <f t="shared" si="11"/>
        <v>8.000000000174623E-2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3792150</v>
      </c>
      <c r="D664" s="1">
        <f>'PR-RAS'!E671</f>
        <v>3783405.27</v>
      </c>
      <c r="E664" s="1">
        <v>0</v>
      </c>
      <c r="F664" s="1">
        <v>0</v>
      </c>
      <c r="G664" s="2">
        <f t="shared" si="10"/>
        <v>7530990.8380199997</v>
      </c>
      <c r="H664" s="2">
        <f t="shared" si="11"/>
        <v>0.27000000001862645</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23500000</v>
      </c>
      <c r="D666" s="1">
        <f>'PR-RAS'!E673</f>
        <v>16400000</v>
      </c>
      <c r="E666" s="1">
        <v>0</v>
      </c>
      <c r="F666" s="1">
        <v>0</v>
      </c>
      <c r="G666" s="2">
        <f t="shared" si="10"/>
        <v>37439500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81827941</v>
      </c>
      <c r="D668" s="1">
        <f>'PR-RAS'!E675</f>
        <v>87530847.170000002</v>
      </c>
      <c r="E668" s="1">
        <v>0</v>
      </c>
      <c r="F668" s="1">
        <v>0</v>
      </c>
      <c r="G668" s="2">
        <f t="shared" si="10"/>
        <v>171345386.77178001</v>
      </c>
      <c r="H668" s="2">
        <f t="shared" si="11"/>
        <v>0.17000000178813934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26754590</v>
      </c>
      <c r="D669" s="1">
        <f>'PR-RAS'!E676</f>
        <v>28699434.449999999</v>
      </c>
      <c r="E669" s="1">
        <v>0</v>
      </c>
      <c r="F669" s="1">
        <v>0</v>
      </c>
      <c r="G669" s="2">
        <f t="shared" si="10"/>
        <v>56214510.545200005</v>
      </c>
      <c r="H669" s="2">
        <f t="shared" si="11"/>
        <v>0.44999999925494194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2211169</v>
      </c>
      <c r="D670" s="1">
        <f>'PR-RAS'!E677</f>
        <v>1498678.95</v>
      </c>
      <c r="E670" s="1">
        <v>0</v>
      </c>
      <c r="F670" s="1">
        <v>0</v>
      </c>
      <c r="G670" s="2">
        <f t="shared" si="10"/>
        <v>3484504.4961000006</v>
      </c>
      <c r="H670" s="2">
        <f t="shared" si="11"/>
        <v>5.0000000046566129E-2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3000</v>
      </c>
      <c r="D671" s="1">
        <f>'PR-RAS'!E678</f>
        <v>10000</v>
      </c>
      <c r="E671" s="1">
        <v>0</v>
      </c>
      <c r="F671" s="1">
        <v>0</v>
      </c>
      <c r="G671" s="2">
        <f t="shared" si="10"/>
        <v>15410.000000000002</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8043727</v>
      </c>
      <c r="D687" s="1">
        <f>'PR-RAS'!E694</f>
        <v>7246231.3700000001</v>
      </c>
      <c r="E687" s="1">
        <v>0</v>
      </c>
      <c r="F687" s="1">
        <v>0</v>
      </c>
      <c r="G687" s="2">
        <f t="shared" si="10"/>
        <v>15459826.161640003</v>
      </c>
      <c r="H687" s="2">
        <f t="shared" si="11"/>
        <v>0.37000000011175871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169884</v>
      </c>
      <c r="D688" s="1">
        <f>'PR-RAS'!E695</f>
        <v>0</v>
      </c>
      <c r="E688" s="1">
        <v>0</v>
      </c>
      <c r="F688" s="1">
        <v>0</v>
      </c>
      <c r="G688" s="2">
        <f t="shared" si="10"/>
        <v>116710.308</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355442.49</v>
      </c>
      <c r="E689" s="1">
        <v>0</v>
      </c>
      <c r="F689" s="1">
        <v>0</v>
      </c>
      <c r="G689" s="2">
        <f t="shared" si="10"/>
        <v>489088.86623999994</v>
      </c>
      <c r="H689" s="2">
        <f t="shared" si="11"/>
        <v>0.48999999999068677</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251782</v>
      </c>
      <c r="D690" s="1">
        <f>'PR-RAS'!E697</f>
        <v>10730.48</v>
      </c>
      <c r="E690" s="1">
        <v>0</v>
      </c>
      <c r="F690" s="1">
        <v>0</v>
      </c>
      <c r="G690" s="2">
        <f t="shared" si="10"/>
        <v>188264.39944000001</v>
      </c>
      <c r="H690" s="2">
        <f t="shared" si="11"/>
        <v>0.47999999999956344</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25515241</v>
      </c>
      <c r="D691" s="1">
        <f>'PR-RAS'!E698</f>
        <v>31067415.5</v>
      </c>
      <c r="E691" s="1">
        <v>0</v>
      </c>
      <c r="F691" s="1">
        <v>0</v>
      </c>
      <c r="G691" s="2">
        <f t="shared" si="10"/>
        <v>60478549.679999992</v>
      </c>
      <c r="H691" s="2">
        <f t="shared" si="11"/>
        <v>0.5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11066461</v>
      </c>
      <c r="D703" s="1">
        <f>'PR-RAS'!E710</f>
        <v>13515767.279999999</v>
      </c>
      <c r="E703" s="1">
        <v>0</v>
      </c>
      <c r="F703" s="1">
        <v>0</v>
      </c>
      <c r="G703" s="2">
        <f t="shared" si="10"/>
        <v>26744792.88312</v>
      </c>
      <c r="H703" s="2">
        <f t="shared" si="11"/>
        <v>0.27999999932944775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518114</v>
      </c>
      <c r="D705" s="1">
        <f>'PR-RAS'!E712</f>
        <v>221846.79</v>
      </c>
      <c r="E705" s="1">
        <v>0</v>
      </c>
      <c r="F705" s="1">
        <v>0</v>
      </c>
      <c r="G705" s="2">
        <f t="shared" si="10"/>
        <v>677112.53631999996</v>
      </c>
      <c r="H705" s="2">
        <f t="shared" si="11"/>
        <v>0.20999999999185093</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1396658</v>
      </c>
      <c r="D709" s="1">
        <f>'PR-RAS'!E716</f>
        <v>1183765.0900000001</v>
      </c>
      <c r="E709" s="1">
        <v>0</v>
      </c>
      <c r="F709" s="1">
        <v>0</v>
      </c>
      <c r="G709" s="2">
        <f t="shared" si="10"/>
        <v>2665045.2314399998</v>
      </c>
      <c r="H709" s="2">
        <f t="shared" si="11"/>
        <v>9.0000000083819032E-2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1081054</v>
      </c>
      <c r="D710" s="1">
        <f>'PR-RAS'!E717</f>
        <v>962764.65</v>
      </c>
      <c r="E710" s="1">
        <v>0</v>
      </c>
      <c r="F710" s="1">
        <v>0</v>
      </c>
      <c r="G710" s="2">
        <f t="shared" si="10"/>
        <v>2131667.5596999996</v>
      </c>
      <c r="H710" s="2">
        <f t="shared" si="11"/>
        <v>0.34999999997671694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4563664</v>
      </c>
      <c r="D711" s="1">
        <f>'PR-RAS'!E718</f>
        <v>5244478.99</v>
      </c>
      <c r="E711" s="1">
        <v>0</v>
      </c>
      <c r="F711" s="1">
        <v>0</v>
      </c>
      <c r="G711" s="2">
        <f t="shared" si="10"/>
        <v>10687361.605799999</v>
      </c>
      <c r="H711" s="2">
        <f t="shared" si="11"/>
        <v>9.9999997764825821E-3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82500</v>
      </c>
      <c r="D712" s="1">
        <f>'PR-RAS'!E719</f>
        <v>97500</v>
      </c>
      <c r="E712" s="1">
        <v>0</v>
      </c>
      <c r="F712" s="1">
        <v>0</v>
      </c>
      <c r="G712" s="2">
        <f t="shared" si="10"/>
        <v>197302.5</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353088</v>
      </c>
      <c r="D713" s="1">
        <f>'PR-RAS'!E720</f>
        <v>518230</v>
      </c>
      <c r="E713" s="1">
        <v>0</v>
      </c>
      <c r="F713" s="1">
        <v>0</v>
      </c>
      <c r="G713" s="2">
        <f t="shared" si="10"/>
        <v>989358.17599999998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1199104</v>
      </c>
      <c r="D714" s="1">
        <f>'PR-RAS'!E721</f>
        <v>1453283.53</v>
      </c>
      <c r="E714" s="1">
        <v>0</v>
      </c>
      <c r="F714" s="1">
        <v>0</v>
      </c>
      <c r="G714" s="2">
        <f t="shared" si="10"/>
        <v>2927343.4657799997</v>
      </c>
      <c r="H714" s="2">
        <f t="shared" si="11"/>
        <v>0.46999999997206032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860487</v>
      </c>
      <c r="D715" s="1">
        <f>'PR-RAS'!E722</f>
        <v>691652.23</v>
      </c>
      <c r="E715" s="1">
        <v>0</v>
      </c>
      <c r="F715" s="1">
        <v>0</v>
      </c>
      <c r="G715" s="2">
        <f t="shared" si="10"/>
        <v>1602067.1024399998</v>
      </c>
      <c r="H715" s="2">
        <f t="shared" si="11"/>
        <v>0.22999999998137355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256515</v>
      </c>
      <c r="D716" s="1">
        <f>'PR-RAS'!E723</f>
        <v>229569.15</v>
      </c>
      <c r="E716" s="1">
        <v>0</v>
      </c>
      <c r="F716" s="1">
        <v>0</v>
      </c>
      <c r="G716" s="2">
        <f t="shared" si="10"/>
        <v>511692.10950000002</v>
      </c>
      <c r="H716" s="2">
        <f t="shared" si="11"/>
        <v>0.14999999999417923</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7058</v>
      </c>
      <c r="D717" s="1">
        <f>'PR-RAS'!E724</f>
        <v>49935.49</v>
      </c>
      <c r="E717" s="1">
        <v>0</v>
      </c>
      <c r="F717" s="1">
        <v>0</v>
      </c>
      <c r="G717" s="2">
        <f t="shared" si="10"/>
        <v>76561.149679999988</v>
      </c>
      <c r="H717" s="2">
        <f t="shared" si="11"/>
        <v>0.48999999999796273</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762485</v>
      </c>
      <c r="D718" s="1">
        <f>'PR-RAS'!E725</f>
        <v>771171.71</v>
      </c>
      <c r="E718" s="1">
        <v>0</v>
      </c>
      <c r="F718" s="1">
        <v>0</v>
      </c>
      <c r="G718" s="2">
        <f t="shared" si="10"/>
        <v>1652561.9771399999</v>
      </c>
      <c r="H718" s="2">
        <f t="shared" si="11"/>
        <v>0.2900000000372529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273832</v>
      </c>
      <c r="D719" s="1">
        <f>'PR-RAS'!E726</f>
        <v>296887.2</v>
      </c>
      <c r="E719" s="1">
        <v>0</v>
      </c>
      <c r="F719" s="1">
        <v>0</v>
      </c>
      <c r="G719" s="2">
        <f t="shared" si="10"/>
        <v>622941.39520000003</v>
      </c>
      <c r="H719" s="2">
        <f t="shared" si="11"/>
        <v>0.20000000001164153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255954</v>
      </c>
      <c r="D735" s="1">
        <f>'PR-RAS'!E742</f>
        <v>398358.17</v>
      </c>
      <c r="E735" s="1">
        <v>0</v>
      </c>
      <c r="F735" s="1">
        <v>0</v>
      </c>
      <c r="G735" s="2">
        <f t="shared" si="10"/>
        <v>772660.02955999982</v>
      </c>
      <c r="H735" s="2">
        <f t="shared" si="11"/>
        <v>0.16999999998370185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360156</v>
      </c>
      <c r="D752" s="1">
        <f>'PR-RAS'!E759</f>
        <v>334262.5</v>
      </c>
      <c r="E752" s="1">
        <v>0</v>
      </c>
      <c r="F752" s="1">
        <v>0</v>
      </c>
      <c r="G752" s="2">
        <f t="shared" si="10"/>
        <v>772539.43099999998</v>
      </c>
      <c r="H752" s="2">
        <f t="shared" si="11"/>
        <v>0.5</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150000</v>
      </c>
      <c r="D753" s="1">
        <f>'PR-RAS'!E760</f>
        <v>200000</v>
      </c>
      <c r="E753" s="1">
        <v>0</v>
      </c>
      <c r="F753" s="1">
        <v>0</v>
      </c>
      <c r="G753" s="2">
        <f t="shared" si="10"/>
        <v>413600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858836</v>
      </c>
      <c r="D755" s="1">
        <f>'PR-RAS'!E762</f>
        <v>942551.94</v>
      </c>
      <c r="E755" s="1">
        <v>0</v>
      </c>
      <c r="F755" s="1">
        <v>0</v>
      </c>
      <c r="G755" s="2">
        <f t="shared" si="10"/>
        <v>2068930.66952</v>
      </c>
      <c r="H755" s="2">
        <f t="shared" si="11"/>
        <v>6.0000000055879354E-2</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720131</v>
      </c>
      <c r="D766" s="1">
        <f>'PR-RAS'!E773</f>
        <v>0</v>
      </c>
      <c r="E766" s="1">
        <v>0</v>
      </c>
      <c r="F766" s="1">
        <v>0</v>
      </c>
      <c r="G766" s="2">
        <f t="shared" si="10"/>
        <v>550900.21499999997</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300000</v>
      </c>
      <c r="D767" s="1">
        <f>'PR-RAS'!E774</f>
        <v>0</v>
      </c>
      <c r="E767" s="1">
        <v>0</v>
      </c>
      <c r="F767" s="1">
        <v>0</v>
      </c>
      <c r="G767" s="2">
        <f t="shared" si="10"/>
        <v>229800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219605</v>
      </c>
      <c r="D783" s="1">
        <f>'PR-RAS'!E790</f>
        <v>777834.51</v>
      </c>
      <c r="E783" s="1">
        <v>0</v>
      </c>
      <c r="F783" s="1">
        <v>0</v>
      </c>
      <c r="G783" s="2">
        <f t="shared" si="10"/>
        <v>1388264.28364</v>
      </c>
      <c r="H783" s="2">
        <f t="shared" si="11"/>
        <v>0.48999999999068677</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272298</v>
      </c>
      <c r="D784" s="1">
        <f>'PR-RAS'!E791</f>
        <v>86602.66</v>
      </c>
      <c r="E784" s="1">
        <v>0</v>
      </c>
      <c r="F784" s="1">
        <v>0</v>
      </c>
      <c r="G784" s="2">
        <f t="shared" si="10"/>
        <v>348829.09956</v>
      </c>
      <c r="H784" s="2">
        <f t="shared" si="11"/>
        <v>0.33999999999650754</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346410.63</v>
      </c>
      <c r="E787" s="1">
        <v>0</v>
      </c>
      <c r="F787" s="1">
        <v>0</v>
      </c>
      <c r="G787" s="2">
        <f t="shared" si="10"/>
        <v>544557.51036000007</v>
      </c>
      <c r="H787" s="2">
        <f t="shared" si="11"/>
        <v>0.36999999999534339</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8733</v>
      </c>
      <c r="D809" s="1">
        <f>'PR-RAS'!E816</f>
        <v>6796.2</v>
      </c>
      <c r="E809" s="1">
        <v>0</v>
      </c>
      <c r="F809" s="1">
        <v>0</v>
      </c>
      <c r="G809" s="2">
        <f t="shared" si="10"/>
        <v>18038.923200000001</v>
      </c>
      <c r="H809" s="2">
        <f t="shared" si="11"/>
        <v>0.1999999999998181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42891</v>
      </c>
      <c r="D810" s="1">
        <f>'PR-RAS'!E817</f>
        <v>43888.75</v>
      </c>
      <c r="E810" s="1">
        <v>0</v>
      </c>
      <c r="F810" s="1">
        <v>0</v>
      </c>
      <c r="G810" s="2">
        <f t="shared" ref="G810:G983" si="18">(B810/1000)*(C810*1+D810*2)</f>
        <v>105710.8165</v>
      </c>
      <c r="H810" s="2">
        <f t="shared" ref="H810:H1067" si="19">ABS(C810-ROUND(C810,0))+ABS(D810-ROUND(D810,0))</f>
        <v>0.25</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3652521</v>
      </c>
      <c r="D816" s="1">
        <f>'PR-RAS'!E823</f>
        <v>3886090.22</v>
      </c>
      <c r="E816" s="1">
        <v>0</v>
      </c>
      <c r="F816" s="1">
        <v>0</v>
      </c>
      <c r="G816" s="2">
        <f t="shared" si="18"/>
        <v>9311131.6736000013</v>
      </c>
      <c r="H816" s="2">
        <f t="shared" si="19"/>
        <v>0.22000000020489097</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32025</v>
      </c>
      <c r="D820" s="1">
        <f>'PR-RAS'!E827</f>
        <v>24876.5</v>
      </c>
      <c r="E820" s="1">
        <v>0</v>
      </c>
      <c r="F820" s="1">
        <v>0</v>
      </c>
      <c r="G820" s="2">
        <f t="shared" si="18"/>
        <v>66976.182000000001</v>
      </c>
      <c r="H820" s="2">
        <f t="shared" si="19"/>
        <v>0.5</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3682885</v>
      </c>
      <c r="D821" s="1">
        <f>'PR-RAS'!E828</f>
        <v>4918077.99</v>
      </c>
      <c r="E821" s="1">
        <v>0</v>
      </c>
      <c r="F821" s="1">
        <v>0</v>
      </c>
      <c r="G821" s="2">
        <f t="shared" si="18"/>
        <v>11085613.603599999</v>
      </c>
      <c r="H821" s="2">
        <f t="shared" si="19"/>
        <v>9.9999997764825821E-3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200</v>
      </c>
      <c r="D822" s="1">
        <f>'PR-RAS'!E829</f>
        <v>1000</v>
      </c>
      <c r="E822" s="1">
        <v>0</v>
      </c>
      <c r="F822" s="1">
        <v>0</v>
      </c>
      <c r="G822" s="2">
        <f t="shared" si="18"/>
        <v>1806.1999999999998</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36930660</v>
      </c>
      <c r="D823" s="1">
        <f>'PR-RAS'!E830</f>
        <v>47268785.049999997</v>
      </c>
      <c r="E823" s="1">
        <v>0</v>
      </c>
      <c r="F823" s="1">
        <v>0</v>
      </c>
      <c r="G823" s="2">
        <f t="shared" si="18"/>
        <v>108066885.14219999</v>
      </c>
      <c r="H823" s="2">
        <f t="shared" si="19"/>
        <v>4.9999997019767761E-2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464784</v>
      </c>
      <c r="D834" s="1">
        <f>'PR-RAS'!E841</f>
        <v>805468.29</v>
      </c>
      <c r="E834" s="1">
        <v>0</v>
      </c>
      <c r="F834" s="1">
        <v>0</v>
      </c>
      <c r="G834" s="2">
        <f t="shared" si="18"/>
        <v>1729075.2431399999</v>
      </c>
      <c r="H834" s="2">
        <f t="shared" si="19"/>
        <v>0.2900000000372529</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94560</v>
      </c>
      <c r="D839" s="1">
        <f>'PR-RAS'!E846</f>
        <v>56710</v>
      </c>
      <c r="E839" s="1">
        <v>0</v>
      </c>
      <c r="F839" s="1">
        <v>0</v>
      </c>
      <c r="G839" s="2">
        <f t="shared" si="18"/>
        <v>174287.24</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13500000</v>
      </c>
      <c r="D878" s="1">
        <f>'PR-RAS'!E885</f>
        <v>0</v>
      </c>
      <c r="E878" s="1">
        <v>0</v>
      </c>
      <c r="F878" s="1">
        <v>0</v>
      </c>
      <c r="G878" s="2">
        <f t="shared" si="18"/>
        <v>11839500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37269692</v>
      </c>
      <c r="D879" s="1">
        <f>'PR-RAS'!E886</f>
        <v>25562033.899999999</v>
      </c>
      <c r="E879" s="1">
        <v>0</v>
      </c>
      <c r="F879" s="1">
        <v>0</v>
      </c>
      <c r="G879" s="2">
        <f t="shared" si="18"/>
        <v>77609721.104399994</v>
      </c>
      <c r="H879" s="2">
        <f t="shared" si="19"/>
        <v>0.10000000149011612</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2385900</v>
      </c>
      <c r="D908" s="1">
        <f>'PR-RAS'!E915</f>
        <v>2460700</v>
      </c>
      <c r="E908" s="1">
        <v>0</v>
      </c>
      <c r="F908" s="1">
        <v>0</v>
      </c>
      <c r="G908" s="2">
        <f t="shared" si="18"/>
        <v>6627721.1000000006</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13500000</v>
      </c>
      <c r="E946" s="1">
        <v>0</v>
      </c>
      <c r="F946" s="1">
        <v>0</v>
      </c>
      <c r="G946" s="2">
        <f t="shared" si="18"/>
        <v>25515000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8021566.5199999996</v>
      </c>
      <c r="D947" s="1">
        <f>'PR-RAS'!E954</f>
        <v>8021565.3899999997</v>
      </c>
      <c r="E947" s="1">
        <v>0</v>
      </c>
      <c r="F947" s="1">
        <v>0</v>
      </c>
      <c r="G947" s="2">
        <f t="shared" si="18"/>
        <v>22765203.645799994</v>
      </c>
      <c r="H947" s="2">
        <f t="shared" si="19"/>
        <v>0.87000000011175871</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9491467</v>
      </c>
      <c r="D961" s="1">
        <f>'PR-RAS'!E968</f>
        <v>24516.91</v>
      </c>
      <c r="E961" s="1">
        <v>0</v>
      </c>
      <c r="F961" s="1">
        <v>0</v>
      </c>
      <c r="G961" s="2">
        <f t="shared" si="18"/>
        <v>9158880.7872000001</v>
      </c>
      <c r="H961" s="2">
        <f t="shared" si="19"/>
        <v>9.0000000000145519E-2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2380908370</v>
      </c>
      <c r="D984" s="6">
        <f>BILANCA!E6</f>
        <v>2545965275.6599998</v>
      </c>
      <c r="E984" s="6">
        <v>0</v>
      </c>
      <c r="F984" s="6">
        <v>0</v>
      </c>
      <c r="G984" s="7">
        <f t="shared" ref="G984:G1241" si="22">B984/1000*C984+B984/500*D984</f>
        <v>7472838.9213199997</v>
      </c>
      <c r="H984" s="7">
        <f t="shared" si="19"/>
        <v>0.34000015258789063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1856112485</v>
      </c>
      <c r="D985" s="1">
        <f>BILANCA!E7</f>
        <v>1975523891.75</v>
      </c>
      <c r="E985" s="1">
        <v>0</v>
      </c>
      <c r="F985" s="1">
        <v>0</v>
      </c>
      <c r="G985" s="2">
        <f t="shared" si="22"/>
        <v>11614320.537</v>
      </c>
      <c r="H985" s="2">
        <f t="shared" si="19"/>
        <v>0.25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607518761</v>
      </c>
      <c r="D986" s="1">
        <f>BILANCA!E8</f>
        <v>623578153.37</v>
      </c>
      <c r="E986" s="1">
        <v>0</v>
      </c>
      <c r="F986" s="1">
        <v>0</v>
      </c>
      <c r="G986" s="2">
        <f t="shared" si="22"/>
        <v>5564025.2032200005</v>
      </c>
      <c r="H986" s="2">
        <f t="shared" si="19"/>
        <v>0.37000000476837158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526975430</v>
      </c>
      <c r="D987" s="1">
        <f>BILANCA!E9</f>
        <v>544225583.57000005</v>
      </c>
      <c r="E987" s="1">
        <v>0</v>
      </c>
      <c r="F987" s="1">
        <v>0</v>
      </c>
      <c r="G987" s="2">
        <f t="shared" si="22"/>
        <v>6461706.3885600008</v>
      </c>
      <c r="H987" s="2">
        <f t="shared" si="19"/>
        <v>0.4299999475479126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158681912</v>
      </c>
      <c r="D988" s="1">
        <f>BILANCA!E10</f>
        <v>162236316.68000001</v>
      </c>
      <c r="E988" s="1">
        <v>0</v>
      </c>
      <c r="F988" s="1">
        <v>0</v>
      </c>
      <c r="G988" s="2">
        <f t="shared" si="22"/>
        <v>2415772.7268000003</v>
      </c>
      <c r="H988" s="2">
        <f t="shared" si="19"/>
        <v>0.31999999284744263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78138581</v>
      </c>
      <c r="D989" s="1">
        <f>BILANCA!E11</f>
        <v>82883746.879999995</v>
      </c>
      <c r="E989" s="1">
        <v>0</v>
      </c>
      <c r="F989" s="1">
        <v>0</v>
      </c>
      <c r="G989" s="2">
        <f t="shared" si="22"/>
        <v>1463436.4485599999</v>
      </c>
      <c r="H989" s="2">
        <f t="shared" si="19"/>
        <v>0.12000000476837158</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1017727162</v>
      </c>
      <c r="D990" s="1">
        <f>BILANCA!E12</f>
        <v>1078839431.6299999</v>
      </c>
      <c r="E990" s="1">
        <v>0</v>
      </c>
      <c r="F990" s="1">
        <v>0</v>
      </c>
      <c r="G990" s="2">
        <f t="shared" si="22"/>
        <v>22227842.176819999</v>
      </c>
      <c r="H990" s="2">
        <f t="shared" si="19"/>
        <v>0.37000012397766113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949013848</v>
      </c>
      <c r="D991" s="1">
        <f>BILANCA!E13</f>
        <v>1002864876.5299999</v>
      </c>
      <c r="E991" s="1">
        <v>0</v>
      </c>
      <c r="F991" s="1">
        <v>0</v>
      </c>
      <c r="G991" s="2">
        <f t="shared" si="22"/>
        <v>23637948.808479998</v>
      </c>
      <c r="H991" s="2">
        <f t="shared" si="19"/>
        <v>0.47000014781951904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83400985</v>
      </c>
      <c r="D992" s="1">
        <f>BILANCA!E14</f>
        <v>88110269.230000004</v>
      </c>
      <c r="E992" s="1">
        <v>0</v>
      </c>
      <c r="F992" s="1">
        <v>0</v>
      </c>
      <c r="G992" s="2">
        <f t="shared" si="22"/>
        <v>2336593.7111400003</v>
      </c>
      <c r="H992" s="2">
        <f t="shared" si="19"/>
        <v>0.23000000417232513</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490578270</v>
      </c>
      <c r="D993" s="1">
        <f>BILANCA!E15</f>
        <v>555611041.55999994</v>
      </c>
      <c r="E993" s="1">
        <v>0</v>
      </c>
      <c r="F993" s="1">
        <v>0</v>
      </c>
      <c r="G993" s="2">
        <f t="shared" si="22"/>
        <v>16018003.531199999</v>
      </c>
      <c r="H993" s="2">
        <f t="shared" si="19"/>
        <v>0.44000005722045898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971650445</v>
      </c>
      <c r="D994" s="1">
        <f>BILANCA!E16</f>
        <v>974728851.25</v>
      </c>
      <c r="E994" s="1">
        <v>0</v>
      </c>
      <c r="F994" s="1">
        <v>0</v>
      </c>
      <c r="G994" s="2">
        <f t="shared" si="22"/>
        <v>32132189.622499999</v>
      </c>
      <c r="H994" s="2">
        <f t="shared" si="19"/>
        <v>0.25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134125423</v>
      </c>
      <c r="D995" s="1">
        <f>BILANCA!E17</f>
        <v>164945779.31</v>
      </c>
      <c r="E995" s="1">
        <v>0</v>
      </c>
      <c r="F995" s="1">
        <v>0</v>
      </c>
      <c r="G995" s="2">
        <f t="shared" si="22"/>
        <v>5568203.7794400007</v>
      </c>
      <c r="H995" s="2">
        <f t="shared" si="19"/>
        <v>0.31000000238418579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730741275</v>
      </c>
      <c r="D996" s="1">
        <f>BILANCA!E18</f>
        <v>780531064.82000005</v>
      </c>
      <c r="E996" s="1">
        <v>0</v>
      </c>
      <c r="F996" s="1">
        <v>0</v>
      </c>
      <c r="G996" s="2">
        <f t="shared" si="22"/>
        <v>29793444.26032</v>
      </c>
      <c r="H996" s="2">
        <f t="shared" si="19"/>
        <v>0.1799999475479126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19310387</v>
      </c>
      <c r="D997" s="1">
        <f>BILANCA!E19</f>
        <v>26182097.960000008</v>
      </c>
      <c r="E997" s="1">
        <v>0</v>
      </c>
      <c r="F997" s="1">
        <v>0</v>
      </c>
      <c r="G997" s="2">
        <f t="shared" si="22"/>
        <v>1003444.1608800003</v>
      </c>
      <c r="H997" s="2">
        <f t="shared" si="19"/>
        <v>3.9999991655349731E-2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43574743</v>
      </c>
      <c r="D998" s="1">
        <f>BILANCA!E20</f>
        <v>47055536.280000001</v>
      </c>
      <c r="E998" s="1">
        <v>0</v>
      </c>
      <c r="F998" s="1">
        <v>0</v>
      </c>
      <c r="G998" s="2">
        <f t="shared" si="22"/>
        <v>2065287.2334</v>
      </c>
      <c r="H998" s="2">
        <f t="shared" si="19"/>
        <v>0.2800000011920929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5472867</v>
      </c>
      <c r="D999" s="1">
        <f>BILANCA!E21</f>
        <v>11703146.77</v>
      </c>
      <c r="E999" s="1">
        <v>0</v>
      </c>
      <c r="F999" s="1">
        <v>0</v>
      </c>
      <c r="G999" s="2">
        <f t="shared" si="22"/>
        <v>462066.56863999995</v>
      </c>
      <c r="H999" s="2">
        <f t="shared" si="19"/>
        <v>0.23000000044703484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11929127</v>
      </c>
      <c r="D1000" s="1">
        <f>BILANCA!E22</f>
        <v>13178827.07</v>
      </c>
      <c r="E1000" s="1">
        <v>0</v>
      </c>
      <c r="F1000" s="1">
        <v>0</v>
      </c>
      <c r="G1000" s="2">
        <f t="shared" si="22"/>
        <v>650875.27938000008</v>
      </c>
      <c r="H1000" s="2">
        <f t="shared" si="19"/>
        <v>7.0000000298023224E-2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364463</v>
      </c>
      <c r="D1001" s="1">
        <f>BILANCA!E23</f>
        <v>364462.7</v>
      </c>
      <c r="E1001" s="1">
        <v>0</v>
      </c>
      <c r="F1001" s="1">
        <v>0</v>
      </c>
      <c r="G1001" s="2">
        <f t="shared" si="22"/>
        <v>19680.9912</v>
      </c>
      <c r="H1001" s="2">
        <f t="shared" si="19"/>
        <v>0.29999999998835847</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1815627</v>
      </c>
      <c r="D1002" s="1">
        <f>BILANCA!E24</f>
        <v>1837230.95</v>
      </c>
      <c r="E1002" s="1">
        <v>0</v>
      </c>
      <c r="F1002" s="1">
        <v>0</v>
      </c>
      <c r="G1002" s="2">
        <f t="shared" si="22"/>
        <v>104311.6891</v>
      </c>
      <c r="H1002" s="2">
        <f t="shared" si="19"/>
        <v>5.0000000046566129E-2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9806835</v>
      </c>
      <c r="D1003" s="1">
        <f>BILANCA!E25</f>
        <v>10137827.99</v>
      </c>
      <c r="E1003" s="1">
        <v>0</v>
      </c>
      <c r="F1003" s="1">
        <v>0</v>
      </c>
      <c r="G1003" s="2">
        <f t="shared" si="22"/>
        <v>601649.81960000005</v>
      </c>
      <c r="H1003" s="2">
        <f t="shared" si="19"/>
        <v>9.9999997764825821E-3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19629879</v>
      </c>
      <c r="D1004" s="1">
        <f>BILANCA!E26</f>
        <v>20581844.34</v>
      </c>
      <c r="E1004" s="1">
        <v>0</v>
      </c>
      <c r="F1004" s="1">
        <v>0</v>
      </c>
      <c r="G1004" s="2">
        <f t="shared" si="22"/>
        <v>1276664.9212800001</v>
      </c>
      <c r="H1004" s="2">
        <f t="shared" si="19"/>
        <v>0.33999999985098839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22744</v>
      </c>
      <c r="D1005" s="1">
        <f>BILANCA!E27</f>
        <v>22744.06</v>
      </c>
      <c r="E1005" s="1">
        <v>0</v>
      </c>
      <c r="F1005" s="1">
        <v>0</v>
      </c>
      <c r="G1005" s="2">
        <f t="shared" si="22"/>
        <v>1501.10664</v>
      </c>
      <c r="H1005" s="2">
        <f t="shared" si="19"/>
        <v>6.0000000001309672E-2</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73305898</v>
      </c>
      <c r="D1006" s="1">
        <f>BILANCA!E28</f>
        <v>78699522.200000003</v>
      </c>
      <c r="E1006" s="1">
        <v>0</v>
      </c>
      <c r="F1006" s="1">
        <v>0</v>
      </c>
      <c r="G1006" s="2">
        <f t="shared" si="22"/>
        <v>5306213.6752000004</v>
      </c>
      <c r="H1006" s="2">
        <f t="shared" si="19"/>
        <v>0.20000000298023224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3890076</v>
      </c>
      <c r="D1007" s="1">
        <f>BILANCA!E29</f>
        <v>3161212.9800000004</v>
      </c>
      <c r="E1007" s="1">
        <v>0</v>
      </c>
      <c r="F1007" s="1">
        <v>0</v>
      </c>
      <c r="G1007" s="2">
        <f t="shared" si="22"/>
        <v>245100.04704000003</v>
      </c>
      <c r="H1007" s="2">
        <f t="shared" si="19"/>
        <v>1.9999999552965164E-2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29799787</v>
      </c>
      <c r="D1008" s="1">
        <f>BILANCA!E30</f>
        <v>29943537.859999999</v>
      </c>
      <c r="E1008" s="1">
        <v>0</v>
      </c>
      <c r="F1008" s="1">
        <v>0</v>
      </c>
      <c r="G1008" s="2">
        <f t="shared" si="22"/>
        <v>2242171.568</v>
      </c>
      <c r="H1008" s="2">
        <f t="shared" si="19"/>
        <v>0.14000000059604645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25909711</v>
      </c>
      <c r="D1012" s="1">
        <f>BILANCA!E34</f>
        <v>26782324.879999999</v>
      </c>
      <c r="E1012" s="1">
        <v>0</v>
      </c>
      <c r="F1012" s="1">
        <v>0</v>
      </c>
      <c r="G1012" s="2">
        <f t="shared" si="22"/>
        <v>2304756.4620400001</v>
      </c>
      <c r="H1012" s="2">
        <f t="shared" si="19"/>
        <v>0.12000000104308128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44586551</v>
      </c>
      <c r="D1013" s="1">
        <f>BILANCA!E35</f>
        <v>45454819.900000006</v>
      </c>
      <c r="E1013" s="1">
        <v>0</v>
      </c>
      <c r="F1013" s="1">
        <v>0</v>
      </c>
      <c r="G1013" s="2">
        <f t="shared" si="22"/>
        <v>4064885.7240000004</v>
      </c>
      <c r="H1013" s="2">
        <f t="shared" si="19"/>
        <v>9.9999994039535522E-2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74805934</v>
      </c>
      <c r="D1014" s="1">
        <f>BILANCA!E36</f>
        <v>77208454.420000002</v>
      </c>
      <c r="E1014" s="1">
        <v>0</v>
      </c>
      <c r="F1014" s="1">
        <v>0</v>
      </c>
      <c r="G1014" s="2">
        <f t="shared" si="22"/>
        <v>7105908.1280399999</v>
      </c>
      <c r="H1014" s="2">
        <f t="shared" si="19"/>
        <v>0.42000000178813934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1701162</v>
      </c>
      <c r="D1015" s="1">
        <f>BILANCA!E37</f>
        <v>1933833.9</v>
      </c>
      <c r="E1015" s="1">
        <v>0</v>
      </c>
      <c r="F1015" s="1">
        <v>0</v>
      </c>
      <c r="G1015" s="2">
        <f t="shared" si="22"/>
        <v>178202.55359999998</v>
      </c>
      <c r="H1015" s="2">
        <f t="shared" si="19"/>
        <v>0.10000000009313226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31920545</v>
      </c>
      <c r="D1018" s="1">
        <f>BILANCA!E40</f>
        <v>33687468.420000002</v>
      </c>
      <c r="E1018" s="1">
        <v>0</v>
      </c>
      <c r="F1018" s="1">
        <v>0</v>
      </c>
      <c r="G1018" s="2">
        <f t="shared" si="22"/>
        <v>3475341.8644000003</v>
      </c>
      <c r="H1018" s="2">
        <f t="shared" si="19"/>
        <v>0.42000000178813934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51765</v>
      </c>
      <c r="E1019" s="1">
        <v>0</v>
      </c>
      <c r="F1019" s="1">
        <v>0</v>
      </c>
      <c r="G1019" s="2">
        <f t="shared" si="22"/>
        <v>3727.08</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51765</v>
      </c>
      <c r="E1020" s="1">
        <v>0</v>
      </c>
      <c r="F1020" s="1">
        <v>0</v>
      </c>
      <c r="G1020" s="2">
        <f t="shared" si="22"/>
        <v>3830.6099999999997</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926300</v>
      </c>
      <c r="D1023" s="1">
        <f>BILANCA!E45</f>
        <v>1124659.2599999998</v>
      </c>
      <c r="E1023" s="1">
        <v>0</v>
      </c>
      <c r="F1023" s="1">
        <v>0</v>
      </c>
      <c r="G1023" s="2">
        <f t="shared" si="22"/>
        <v>127024.74079999999</v>
      </c>
      <c r="H1023" s="2">
        <f t="shared" si="19"/>
        <v>0.25999999977648258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2122185</v>
      </c>
      <c r="D1025" s="1">
        <f>BILANCA!E47</f>
        <v>2221580.7799999998</v>
      </c>
      <c r="E1025" s="1">
        <v>0</v>
      </c>
      <c r="F1025" s="1">
        <v>0</v>
      </c>
      <c r="G1025" s="2">
        <f t="shared" si="22"/>
        <v>275744.55551999999</v>
      </c>
      <c r="H1025" s="2">
        <f t="shared" si="19"/>
        <v>0.22000000020489097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11558494</v>
      </c>
      <c r="D1026" s="1">
        <f>BILANCA!E48</f>
        <v>12063819.210000001</v>
      </c>
      <c r="E1026" s="1">
        <v>0</v>
      </c>
      <c r="F1026" s="1">
        <v>0</v>
      </c>
      <c r="G1026" s="2">
        <f t="shared" si="22"/>
        <v>1534503.6940600001</v>
      </c>
      <c r="H1026" s="2">
        <f t="shared" si="19"/>
        <v>0.21000000089406967</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23384</v>
      </c>
      <c r="D1027" s="1">
        <f>BILANCA!E49</f>
        <v>38058.910000000003</v>
      </c>
      <c r="E1027" s="1">
        <v>0</v>
      </c>
      <c r="F1027" s="1">
        <v>0</v>
      </c>
      <c r="G1027" s="2">
        <f t="shared" si="22"/>
        <v>4378.0800799999997</v>
      </c>
      <c r="H1027" s="2">
        <f t="shared" si="19"/>
        <v>8.999999999650754E-2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12777763</v>
      </c>
      <c r="D1028" s="1">
        <f>BILANCA!E50</f>
        <v>13198799.640000001</v>
      </c>
      <c r="E1028" s="1">
        <v>0</v>
      </c>
      <c r="F1028" s="1">
        <v>0</v>
      </c>
      <c r="G1028" s="2">
        <f t="shared" si="22"/>
        <v>1762891.3026000001</v>
      </c>
      <c r="H1028" s="2">
        <f t="shared" si="19"/>
        <v>0.35999999940395355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65031</v>
      </c>
      <c r="D1029" s="1">
        <f>BILANCA!E51</f>
        <v>65030.47</v>
      </c>
      <c r="E1029" s="1">
        <v>0</v>
      </c>
      <c r="F1029" s="1">
        <v>0</v>
      </c>
      <c r="G1029" s="2">
        <f t="shared" si="22"/>
        <v>8974.2292400000006</v>
      </c>
      <c r="H1029" s="2">
        <f t="shared" si="19"/>
        <v>0.47000000000116415</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580274</v>
      </c>
      <c r="D1031" s="1">
        <f>BILANCA!E53</f>
        <v>506132.09</v>
      </c>
      <c r="E1031" s="1">
        <v>0</v>
      </c>
      <c r="F1031" s="1">
        <v>0</v>
      </c>
      <c r="G1031" s="2">
        <f t="shared" si="22"/>
        <v>76441.832640000008</v>
      </c>
      <c r="H1031" s="2">
        <f t="shared" si="19"/>
        <v>9.0000000025611371E-2</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8140558</v>
      </c>
      <c r="D1032" s="1">
        <f>BILANCA!E54</f>
        <v>8439382.4499999993</v>
      </c>
      <c r="E1032" s="1">
        <v>0</v>
      </c>
      <c r="F1032" s="1">
        <v>0</v>
      </c>
      <c r="G1032" s="2">
        <f t="shared" si="22"/>
        <v>1225946.8221</v>
      </c>
      <c r="H1032" s="2">
        <f t="shared" si="19"/>
        <v>0.44999999925494194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8720832</v>
      </c>
      <c r="D1033" s="1">
        <f>BILANCA!E55</f>
        <v>8945514.5399999991</v>
      </c>
      <c r="E1033" s="1">
        <v>0</v>
      </c>
      <c r="F1033" s="1">
        <v>0</v>
      </c>
      <c r="G1033" s="2">
        <f t="shared" si="22"/>
        <v>1330593.054</v>
      </c>
      <c r="H1033" s="2">
        <f t="shared" si="19"/>
        <v>0.46000000089406967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230801081</v>
      </c>
      <c r="D1034" s="1">
        <f>BILANCA!E56</f>
        <v>273041276.27999997</v>
      </c>
      <c r="E1034" s="1">
        <v>0</v>
      </c>
      <c r="F1034" s="1">
        <v>0</v>
      </c>
      <c r="G1034" s="2">
        <f t="shared" si="22"/>
        <v>39621065.311559997</v>
      </c>
      <c r="H1034" s="2">
        <f t="shared" si="19"/>
        <v>0.27999997138977051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225867623</v>
      </c>
      <c r="D1035" s="1">
        <f>BILANCA!E57</f>
        <v>259804803.69999999</v>
      </c>
      <c r="E1035" s="1">
        <v>0</v>
      </c>
      <c r="F1035" s="1">
        <v>0</v>
      </c>
      <c r="G1035" s="2">
        <f t="shared" si="22"/>
        <v>38764815.980799995</v>
      </c>
      <c r="H1035" s="2">
        <f t="shared" si="19"/>
        <v>0.30000001192092896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4933458</v>
      </c>
      <c r="D1036" s="1">
        <f>BILANCA!E58</f>
        <v>13236472.58</v>
      </c>
      <c r="E1036" s="1">
        <v>0</v>
      </c>
      <c r="F1036" s="1">
        <v>0</v>
      </c>
      <c r="G1036" s="2">
        <f t="shared" si="22"/>
        <v>1664539.36748</v>
      </c>
      <c r="H1036" s="2">
        <f t="shared" si="19"/>
        <v>0.41999999992549419</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450</v>
      </c>
      <c r="D1041" s="1">
        <f>BILANCA!E63</f>
        <v>0</v>
      </c>
      <c r="E1041" s="1">
        <v>0</v>
      </c>
      <c r="F1041" s="1">
        <v>0</v>
      </c>
      <c r="G1041" s="2">
        <f t="shared" si="22"/>
        <v>26.1</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450</v>
      </c>
      <c r="D1042" s="1">
        <f>BILANCA!E64</f>
        <v>0</v>
      </c>
      <c r="E1042" s="1">
        <v>0</v>
      </c>
      <c r="F1042" s="1">
        <v>0</v>
      </c>
      <c r="G1042" s="2">
        <f t="shared" si="22"/>
        <v>26.549999999999997</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524795885</v>
      </c>
      <c r="D1046" s="1">
        <f>BILANCA!E68</f>
        <v>570441383.90999997</v>
      </c>
      <c r="E1046" s="1">
        <v>0</v>
      </c>
      <c r="F1046" s="1">
        <v>0</v>
      </c>
      <c r="G1046" s="2">
        <f t="shared" si="22"/>
        <v>104937755.12765999</v>
      </c>
      <c r="H1046" s="2">
        <f t="shared" si="19"/>
        <v>9.0000033378601074E-2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19970390</v>
      </c>
      <c r="D1047" s="1">
        <f>BILANCA!E69</f>
        <v>26085067.010000002</v>
      </c>
      <c r="E1047" s="1">
        <v>0</v>
      </c>
      <c r="F1047" s="1">
        <v>0</v>
      </c>
      <c r="G1047" s="2">
        <f t="shared" si="22"/>
        <v>4616993.5372800007</v>
      </c>
      <c r="H1047" s="2">
        <f t="shared" si="19"/>
        <v>1.0000001639127731E-2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19838905</v>
      </c>
      <c r="D1048" s="1">
        <f>BILANCA!E70</f>
        <v>26022562.740000002</v>
      </c>
      <c r="E1048" s="1">
        <v>0</v>
      </c>
      <c r="F1048" s="1">
        <v>0</v>
      </c>
      <c r="G1048" s="2">
        <f t="shared" si="22"/>
        <v>4672461.9812000003</v>
      </c>
      <c r="H1048" s="2">
        <f t="shared" si="19"/>
        <v>0.25999999791383743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19838905</v>
      </c>
      <c r="D1050" s="1">
        <f>BILANCA!E72</f>
        <v>26022562.740000002</v>
      </c>
      <c r="E1050" s="1">
        <v>0</v>
      </c>
      <c r="F1050" s="1">
        <v>0</v>
      </c>
      <c r="G1050" s="2">
        <f t="shared" si="22"/>
        <v>4816230.0421600007</v>
      </c>
      <c r="H1050" s="2">
        <f t="shared" si="19"/>
        <v>0.25999999791383743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87928</v>
      </c>
      <c r="D1053" s="1">
        <f>BILANCA!E75</f>
        <v>1576.59</v>
      </c>
      <c r="E1053" s="1">
        <v>0</v>
      </c>
      <c r="F1053" s="1">
        <v>0</v>
      </c>
      <c r="G1053" s="2">
        <f t="shared" si="22"/>
        <v>6375.682600000001</v>
      </c>
      <c r="H1053" s="2">
        <f t="shared" si="19"/>
        <v>0.41000000000008185</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43557</v>
      </c>
      <c r="D1054" s="1">
        <f>BILANCA!E76</f>
        <v>60927.68</v>
      </c>
      <c r="E1054" s="1">
        <v>0</v>
      </c>
      <c r="F1054" s="1">
        <v>0</v>
      </c>
      <c r="G1054" s="2">
        <f t="shared" si="22"/>
        <v>11744.277559999999</v>
      </c>
      <c r="H1054" s="2">
        <f t="shared" si="19"/>
        <v>0.31999999999970896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17994998</v>
      </c>
      <c r="D1056" s="1">
        <f>BILANCA!E78</f>
        <v>10553095.629999999</v>
      </c>
      <c r="E1056" s="1">
        <v>0</v>
      </c>
      <c r="F1056" s="1">
        <v>0</v>
      </c>
      <c r="G1056" s="2">
        <f t="shared" si="22"/>
        <v>2854386.8159799995</v>
      </c>
      <c r="H1056" s="2">
        <f t="shared" si="19"/>
        <v>0.37000000104308128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1828837</v>
      </c>
      <c r="D1057" s="1">
        <f>BILANCA!E79</f>
        <v>1829443.57</v>
      </c>
      <c r="E1057" s="1">
        <v>0</v>
      </c>
      <c r="F1057" s="1">
        <v>0</v>
      </c>
      <c r="G1057" s="2">
        <f t="shared" si="22"/>
        <v>406091.58635999996</v>
      </c>
      <c r="H1057" s="2">
        <f t="shared" si="19"/>
        <v>0.42999999993480742</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1828837</v>
      </c>
      <c r="D1058" s="1">
        <f>BILANCA!E80</f>
        <v>1829443.57</v>
      </c>
      <c r="E1058" s="1">
        <v>0</v>
      </c>
      <c r="F1058" s="1">
        <v>0</v>
      </c>
      <c r="G1058" s="2">
        <f t="shared" si="22"/>
        <v>411579.31050000002</v>
      </c>
      <c r="H1058" s="2">
        <f t="shared" si="19"/>
        <v>0.42999999993480742</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5392</v>
      </c>
      <c r="D1061" s="1">
        <f>BILANCA!E83</f>
        <v>6377.55</v>
      </c>
      <c r="E1061" s="1">
        <v>0</v>
      </c>
      <c r="F1061" s="1">
        <v>0</v>
      </c>
      <c r="G1061" s="2">
        <f t="shared" si="22"/>
        <v>1415.4738000000002</v>
      </c>
      <c r="H1061" s="2">
        <f t="shared" si="19"/>
        <v>0.4499999999998181</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5775</v>
      </c>
      <c r="D1062" s="1">
        <f>BILANCA!E84</f>
        <v>4038</v>
      </c>
      <c r="E1062" s="1">
        <v>0</v>
      </c>
      <c r="F1062" s="1">
        <v>0</v>
      </c>
      <c r="G1062" s="2">
        <f t="shared" si="22"/>
        <v>1094.229</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16154994</v>
      </c>
      <c r="D1064" s="1">
        <f>BILANCA!E86</f>
        <v>8713236.5099999998</v>
      </c>
      <c r="E1064" s="1">
        <v>0</v>
      </c>
      <c r="F1064" s="1">
        <v>0</v>
      </c>
      <c r="G1064" s="2">
        <f t="shared" si="22"/>
        <v>2720098.8286199998</v>
      </c>
      <c r="H1064" s="2">
        <f t="shared" si="19"/>
        <v>0.49000000022351742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18204162</v>
      </c>
      <c r="D1065" s="1">
        <f>BILANCA!E87</f>
        <v>19637866.809999999</v>
      </c>
      <c r="E1065" s="1">
        <v>0</v>
      </c>
      <c r="F1065" s="1">
        <v>0</v>
      </c>
      <c r="G1065" s="2">
        <f t="shared" si="22"/>
        <v>4713351.4408400003</v>
      </c>
      <c r="H1065" s="2">
        <f t="shared" si="19"/>
        <v>0.19000000134110451</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18204162</v>
      </c>
      <c r="D1066" s="1">
        <f>BILANCA!E88</f>
        <v>19637866.809999999</v>
      </c>
      <c r="E1066" s="1">
        <v>0</v>
      </c>
      <c r="F1066" s="1">
        <v>0</v>
      </c>
      <c r="G1066" s="2">
        <f t="shared" si="22"/>
        <v>4770831.3364599999</v>
      </c>
      <c r="H1066" s="2">
        <f t="shared" si="19"/>
        <v>0.19000000134110451</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18204162</v>
      </c>
      <c r="D1067" s="1">
        <f>BILANCA!E89</f>
        <v>19637866.809999999</v>
      </c>
      <c r="E1067" s="1">
        <v>0</v>
      </c>
      <c r="F1067" s="1">
        <v>0</v>
      </c>
      <c r="G1067" s="2">
        <f t="shared" si="22"/>
        <v>4828311.2320799995</v>
      </c>
      <c r="H1067" s="2">
        <f t="shared" si="19"/>
        <v>0.19000000134110451</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375267850</v>
      </c>
      <c r="D1112" s="1">
        <f>BILANCA!E134</f>
        <v>375267850</v>
      </c>
      <c r="E1112" s="1">
        <v>0</v>
      </c>
      <c r="F1112" s="1">
        <v>0</v>
      </c>
      <c r="G1112" s="2">
        <f t="shared" si="22"/>
        <v>145228657.94999999</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375267850</v>
      </c>
      <c r="D1113" s="1">
        <f>BILANCA!E135</f>
        <v>375267850</v>
      </c>
      <c r="E1113" s="1">
        <v>0</v>
      </c>
      <c r="F1113" s="1">
        <v>0</v>
      </c>
      <c r="G1113" s="2">
        <f t="shared" si="22"/>
        <v>146354461.5</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375267850</v>
      </c>
      <c r="D1117" s="1">
        <f>BILANCA!E139</f>
        <v>375267850</v>
      </c>
      <c r="E1117" s="1">
        <v>0</v>
      </c>
      <c r="F1117" s="1">
        <v>0</v>
      </c>
      <c r="G1117" s="2">
        <f t="shared" si="22"/>
        <v>150857675.70000002</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75822693</v>
      </c>
      <c r="D1124" s="1">
        <f>BILANCA!E146</f>
        <v>118674294.83000001</v>
      </c>
      <c r="E1124" s="1">
        <v>0</v>
      </c>
      <c r="F1124" s="1">
        <v>0</v>
      </c>
      <c r="G1124" s="2">
        <f t="shared" si="22"/>
        <v>44157150.855059996</v>
      </c>
      <c r="H1124" s="2">
        <f t="shared" si="23"/>
        <v>0.16999998688697815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19992259</v>
      </c>
      <c r="D1125" s="1">
        <f>BILANCA!E147</f>
        <v>17279533.359999999</v>
      </c>
      <c r="E1125" s="1">
        <v>0</v>
      </c>
      <c r="F1125" s="1">
        <v>0</v>
      </c>
      <c r="G1125" s="2">
        <f t="shared" si="22"/>
        <v>7746288.2522399994</v>
      </c>
      <c r="H1125" s="2">
        <f t="shared" si="23"/>
        <v>0.35999999940395355</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14955772</v>
      </c>
      <c r="D1127" s="1">
        <f>BILANCA!E149</f>
        <v>42756181.810000002</v>
      </c>
      <c r="E1127" s="1">
        <v>0</v>
      </c>
      <c r="F1127" s="1">
        <v>0</v>
      </c>
      <c r="G1127" s="2">
        <f t="shared" si="22"/>
        <v>14467411.529279999</v>
      </c>
      <c r="H1127" s="2">
        <f t="shared" si="23"/>
        <v>0.18999999761581421</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3842402</v>
      </c>
      <c r="D1129" s="1">
        <f>BILANCA!E151</f>
        <v>2120135.31</v>
      </c>
      <c r="E1129" s="1">
        <v>0</v>
      </c>
      <c r="F1129" s="1">
        <v>0</v>
      </c>
      <c r="G1129" s="2">
        <f t="shared" si="22"/>
        <v>1180070.2025199998</v>
      </c>
      <c r="H1129" s="2">
        <f t="shared" si="23"/>
        <v>0.31000000005587935</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1283929</v>
      </c>
      <c r="D1130" s="1">
        <f>BILANCA!E152</f>
        <v>907883.07</v>
      </c>
      <c r="E1130" s="1">
        <v>0</v>
      </c>
      <c r="F1130" s="1">
        <v>0</v>
      </c>
      <c r="G1130" s="2">
        <f t="shared" si="22"/>
        <v>455655.18557999993</v>
      </c>
      <c r="H1130" s="2">
        <f t="shared" si="23"/>
        <v>6.9999999948777258E-2</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19263</v>
      </c>
      <c r="D1131" s="1">
        <f>BILANCA!E153</f>
        <v>482811.83</v>
      </c>
      <c r="E1131" s="1">
        <v>0</v>
      </c>
      <c r="F1131" s="1">
        <v>0</v>
      </c>
      <c r="G1131" s="2">
        <f t="shared" si="22"/>
        <v>145763.22568</v>
      </c>
      <c r="H1131" s="2">
        <f t="shared" si="23"/>
        <v>0.16999999998370185</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19362</v>
      </c>
      <c r="D1132" s="1">
        <f>BILANCA!E154</f>
        <v>9453.2800000000007</v>
      </c>
      <c r="E1132" s="1">
        <v>0</v>
      </c>
      <c r="F1132" s="1">
        <v>0</v>
      </c>
      <c r="G1132" s="2">
        <f t="shared" si="22"/>
        <v>5702.0154400000001</v>
      </c>
      <c r="H1132" s="2">
        <f t="shared" si="23"/>
        <v>0.28000000000065484</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9790816</v>
      </c>
      <c r="D1135" s="1">
        <f>BILANCA!E157</f>
        <v>39235898.32</v>
      </c>
      <c r="E1135" s="1">
        <v>0</v>
      </c>
      <c r="F1135" s="1">
        <v>0</v>
      </c>
      <c r="G1135" s="2">
        <f t="shared" si="22"/>
        <v>13415917.12128</v>
      </c>
      <c r="H1135" s="2">
        <f t="shared" si="23"/>
        <v>0.32000000029802322</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81859354</v>
      </c>
      <c r="D1136" s="1">
        <f>BILANCA!E158</f>
        <v>83141761.480000004</v>
      </c>
      <c r="E1136" s="1">
        <v>0</v>
      </c>
      <c r="F1136" s="1">
        <v>0</v>
      </c>
      <c r="G1136" s="2">
        <f t="shared" si="22"/>
        <v>37965860.174879998</v>
      </c>
      <c r="H1136" s="2">
        <f t="shared" si="23"/>
        <v>0.48000000417232513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97955270</v>
      </c>
      <c r="D1137" s="1">
        <f>BILANCA!E159</f>
        <v>102061024.73</v>
      </c>
      <c r="E1137" s="1">
        <v>0</v>
      </c>
      <c r="F1137" s="1">
        <v>0</v>
      </c>
      <c r="G1137" s="2">
        <f t="shared" si="22"/>
        <v>46519907.196840003</v>
      </c>
      <c r="H1137" s="2">
        <f t="shared" si="23"/>
        <v>0.26999999582767487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912693</v>
      </c>
      <c r="D1138" s="1">
        <f>BILANCA!E160</f>
        <v>927217.97</v>
      </c>
      <c r="E1138" s="1">
        <v>0</v>
      </c>
      <c r="F1138" s="1">
        <v>0</v>
      </c>
      <c r="G1138" s="2">
        <f t="shared" si="22"/>
        <v>428904.98569999996</v>
      </c>
      <c r="H1138" s="2">
        <f t="shared" si="23"/>
        <v>3.0000000027939677E-2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191084</v>
      </c>
      <c r="D1140" s="1">
        <f>BILANCA!E162</f>
        <v>136493.70000000001</v>
      </c>
      <c r="E1140" s="1">
        <v>0</v>
      </c>
      <c r="F1140" s="1">
        <v>0</v>
      </c>
      <c r="G1140" s="2">
        <f t="shared" si="22"/>
        <v>72859.209800000011</v>
      </c>
      <c r="H1140" s="2">
        <f t="shared" si="23"/>
        <v>0.29999999998835847</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140043739</v>
      </c>
      <c r="D1141" s="1">
        <f>BILANCA!E163</f>
        <v>127627918.22</v>
      </c>
      <c r="E1141" s="1">
        <v>0</v>
      </c>
      <c r="F1141" s="1">
        <v>0</v>
      </c>
      <c r="G1141" s="2">
        <f t="shared" si="22"/>
        <v>62457332.919520006</v>
      </c>
      <c r="H1141" s="2">
        <f t="shared" si="23"/>
        <v>0.2199999988079071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2603231</v>
      </c>
      <c r="D1142" s="1">
        <f>BILANCA!E164</f>
        <v>3692577.16</v>
      </c>
      <c r="E1142" s="1">
        <v>0</v>
      </c>
      <c r="F1142" s="1">
        <v>0</v>
      </c>
      <c r="G1142" s="2">
        <f t="shared" si="22"/>
        <v>1588153.2658800001</v>
      </c>
      <c r="H1142" s="2">
        <f t="shared" si="23"/>
        <v>0.16000000014901161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432237.38</v>
      </c>
      <c r="E1143" s="1">
        <v>0</v>
      </c>
      <c r="F1143" s="1">
        <v>0</v>
      </c>
      <c r="G1143" s="2">
        <f t="shared" si="22"/>
        <v>138315.96160000001</v>
      </c>
      <c r="H1143" s="2">
        <f t="shared" si="23"/>
        <v>0.38000000000465661</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4402353</v>
      </c>
      <c r="D1144" s="1">
        <f>BILANCA!E166</f>
        <v>4243326.16</v>
      </c>
      <c r="E1144" s="1">
        <v>0</v>
      </c>
      <c r="F1144" s="1">
        <v>0</v>
      </c>
      <c r="G1144" s="2">
        <f t="shared" si="22"/>
        <v>2075129.8565199999</v>
      </c>
      <c r="H1144" s="2">
        <f t="shared" si="23"/>
        <v>0.16000000014901161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1799122</v>
      </c>
      <c r="D1147" s="1">
        <f>BILANCA!E169</f>
        <v>982986.38</v>
      </c>
      <c r="E1147" s="1">
        <v>0</v>
      </c>
      <c r="F1147" s="1">
        <v>0</v>
      </c>
      <c r="G1147" s="2">
        <f t="shared" si="22"/>
        <v>617475.54064000002</v>
      </c>
      <c r="H1147" s="2">
        <f t="shared" si="23"/>
        <v>0.38000000000465661</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14932561</v>
      </c>
      <c r="D1148" s="1">
        <f>BILANCA!E170</f>
        <v>16530632.470000001</v>
      </c>
      <c r="E1148" s="1">
        <v>0</v>
      </c>
      <c r="F1148" s="1">
        <v>0</v>
      </c>
      <c r="G1148" s="2">
        <f t="shared" si="22"/>
        <v>7918981.280100001</v>
      </c>
      <c r="H1148" s="2">
        <f t="shared" si="23"/>
        <v>0.47000000067055225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48871</v>
      </c>
      <c r="D1149" s="1">
        <f>BILANCA!E171</f>
        <v>125546.24000000001</v>
      </c>
      <c r="E1149" s="1">
        <v>0</v>
      </c>
      <c r="F1149" s="1">
        <v>0</v>
      </c>
      <c r="G1149" s="2">
        <f t="shared" si="22"/>
        <v>49793.93768000001</v>
      </c>
      <c r="H1149" s="2">
        <f t="shared" si="23"/>
        <v>0.24000000000523869</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0.1</v>
      </c>
      <c r="E1150" s="1">
        <v>0</v>
      </c>
      <c r="F1150" s="1">
        <v>0</v>
      </c>
      <c r="G1150" s="2">
        <f t="shared" si="22"/>
        <v>3.3400000000000006E-2</v>
      </c>
      <c r="H1150" s="2">
        <f t="shared" si="23"/>
        <v>0.1</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14883690</v>
      </c>
      <c r="D1151" s="1">
        <f>BILANCA!E173</f>
        <v>16405086.130000001</v>
      </c>
      <c r="E1151" s="1">
        <v>0</v>
      </c>
      <c r="F1151" s="1">
        <v>0</v>
      </c>
      <c r="G1151" s="2">
        <f t="shared" si="22"/>
        <v>8012568.8596800007</v>
      </c>
      <c r="H1151" s="2">
        <f t="shared" si="23"/>
        <v>0.13000000081956387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2380908370</v>
      </c>
      <c r="D1152" s="1">
        <f>BILANCA!E175</f>
        <v>2545965275.6600003</v>
      </c>
      <c r="E1152" s="1">
        <v>0</v>
      </c>
      <c r="F1152" s="1">
        <v>0</v>
      </c>
      <c r="G1152" s="2">
        <f t="shared" si="22"/>
        <v>1262909777.7030802</v>
      </c>
      <c r="H1152" s="2">
        <f t="shared" si="23"/>
        <v>0.33999967575073242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148539184</v>
      </c>
      <c r="D1153" s="1">
        <f>BILANCA!E176</f>
        <v>155698682.33999997</v>
      </c>
      <c r="E1153" s="1">
        <v>0</v>
      </c>
      <c r="F1153" s="1">
        <v>0</v>
      </c>
      <c r="G1153" s="2">
        <f t="shared" si="22"/>
        <v>78189213.275599986</v>
      </c>
      <c r="H1153" s="2">
        <f t="shared" si="23"/>
        <v>0.3399999737739563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68746871</v>
      </c>
      <c r="D1154" s="1">
        <f>BILANCA!E177</f>
        <v>61476185.439999998</v>
      </c>
      <c r="E1154" s="1">
        <v>0</v>
      </c>
      <c r="F1154" s="1">
        <v>0</v>
      </c>
      <c r="G1154" s="2">
        <f t="shared" si="22"/>
        <v>32780570.361480005</v>
      </c>
      <c r="H1154" s="2">
        <f t="shared" si="23"/>
        <v>0.43999999761581421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17608769</v>
      </c>
      <c r="D1155" s="1">
        <f>BILANCA!E178</f>
        <v>19495535.75</v>
      </c>
      <c r="E1155" s="1">
        <v>0</v>
      </c>
      <c r="F1155" s="1">
        <v>0</v>
      </c>
      <c r="G1155" s="2">
        <f t="shared" si="22"/>
        <v>9735172.5659999996</v>
      </c>
      <c r="H1155" s="2">
        <f t="shared" si="23"/>
        <v>0.25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25001837</v>
      </c>
      <c r="D1156" s="1">
        <f>BILANCA!E179</f>
        <v>25689110.960000001</v>
      </c>
      <c r="E1156" s="1">
        <v>0</v>
      </c>
      <c r="F1156" s="1">
        <v>0</v>
      </c>
      <c r="G1156" s="2">
        <f t="shared" si="22"/>
        <v>13213750.193160001</v>
      </c>
      <c r="H1156" s="2">
        <f t="shared" si="23"/>
        <v>3.9999999105930328E-2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36203</v>
      </c>
      <c r="D1157" s="1">
        <f>BILANCA!E180</f>
        <v>44495.360000000001</v>
      </c>
      <c r="E1157" s="1">
        <v>0</v>
      </c>
      <c r="F1157" s="1">
        <v>0</v>
      </c>
      <c r="G1157" s="2">
        <f t="shared" si="22"/>
        <v>21783.707279999999</v>
      </c>
      <c r="H1157" s="2">
        <f t="shared" si="23"/>
        <v>0.36000000000058208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36203</v>
      </c>
      <c r="D1160" s="1">
        <f>BILANCA!E183</f>
        <v>44495.360000000001</v>
      </c>
      <c r="E1160" s="1">
        <v>0</v>
      </c>
      <c r="F1160" s="1">
        <v>0</v>
      </c>
      <c r="G1160" s="2">
        <f t="shared" si="22"/>
        <v>22159.28844</v>
      </c>
      <c r="H1160" s="2">
        <f t="shared" si="23"/>
        <v>0.36000000000058208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3969185</v>
      </c>
      <c r="D1161" s="1">
        <f>BILANCA!E184</f>
        <v>1543051.77</v>
      </c>
      <c r="E1161" s="1">
        <v>0</v>
      </c>
      <c r="F1161" s="1">
        <v>0</v>
      </c>
      <c r="G1161" s="2">
        <f t="shared" si="22"/>
        <v>1255841.3601199999</v>
      </c>
      <c r="H1161" s="2">
        <f t="shared" si="23"/>
        <v>0.22999999998137355</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181954</v>
      </c>
      <c r="D1163" s="1">
        <f>BILANCA!E186</f>
        <v>352489.72</v>
      </c>
      <c r="E1163" s="1">
        <v>0</v>
      </c>
      <c r="F1163" s="1">
        <v>0</v>
      </c>
      <c r="G1163" s="2">
        <f t="shared" si="22"/>
        <v>159648.01919999998</v>
      </c>
      <c r="H1163" s="2">
        <f t="shared" si="23"/>
        <v>0.28000000002793968</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7654931</v>
      </c>
      <c r="D1164" s="1">
        <f>BILANCA!E187</f>
        <v>3246398.16</v>
      </c>
      <c r="E1164" s="1">
        <v>0</v>
      </c>
      <c r="F1164" s="1">
        <v>0</v>
      </c>
      <c r="G1164" s="2">
        <f t="shared" si="22"/>
        <v>2560738.6449199999</v>
      </c>
      <c r="H1164" s="2">
        <f t="shared" si="23"/>
        <v>0.16000000014901161</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14293992</v>
      </c>
      <c r="D1165" s="1">
        <f>BILANCA!E188</f>
        <v>11105103.720000001</v>
      </c>
      <c r="E1165" s="1">
        <v>0</v>
      </c>
      <c r="F1165" s="1">
        <v>0</v>
      </c>
      <c r="G1165" s="2">
        <f t="shared" si="22"/>
        <v>6643764.2980800001</v>
      </c>
      <c r="H1165" s="2">
        <f t="shared" si="23"/>
        <v>0.27999999932944775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14436648</v>
      </c>
      <c r="D1166" s="1">
        <f>BILANCA!E189</f>
        <v>24882847.859999999</v>
      </c>
      <c r="E1166" s="1">
        <v>0</v>
      </c>
      <c r="F1166" s="1">
        <v>0</v>
      </c>
      <c r="G1166" s="2">
        <f t="shared" si="22"/>
        <v>11749028.900759999</v>
      </c>
      <c r="H1166" s="2">
        <f t="shared" si="23"/>
        <v>0.14000000059604645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65233740</v>
      </c>
      <c r="D1183" s="1">
        <f>BILANCA!E206</f>
        <v>69249692.039999992</v>
      </c>
      <c r="E1183" s="1">
        <v>0</v>
      </c>
      <c r="F1183" s="1">
        <v>0</v>
      </c>
      <c r="G1183" s="2">
        <f t="shared" si="22"/>
        <v>40746624.816</v>
      </c>
      <c r="H1183" s="2">
        <f t="shared" si="23"/>
        <v>3.9999991655349731E-2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65233740</v>
      </c>
      <c r="D1184" s="1">
        <f>BILANCA!E207</f>
        <v>69249692.039999992</v>
      </c>
      <c r="E1184" s="1">
        <v>0</v>
      </c>
      <c r="F1184" s="1">
        <v>0</v>
      </c>
      <c r="G1184" s="2">
        <f t="shared" si="22"/>
        <v>40950357.940080002</v>
      </c>
      <c r="H1184" s="2">
        <f t="shared" si="23"/>
        <v>3.9999991655349731E-2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56683868</v>
      </c>
      <c r="D1189" s="1">
        <f>BILANCA!E212</f>
        <v>60724336.93</v>
      </c>
      <c r="E1189" s="1">
        <v>0</v>
      </c>
      <c r="F1189" s="1">
        <v>0</v>
      </c>
      <c r="G1189" s="2">
        <f t="shared" si="22"/>
        <v>36695303.623159997</v>
      </c>
      <c r="H1189" s="2">
        <f t="shared" si="23"/>
        <v>7.0000000298023224E-2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8549872</v>
      </c>
      <c r="D1194" s="1">
        <f>BILANCA!E217</f>
        <v>8525355.1099999994</v>
      </c>
      <c r="E1194" s="1">
        <v>0</v>
      </c>
      <c r="F1194" s="1">
        <v>0</v>
      </c>
      <c r="G1194" s="2">
        <f t="shared" si="22"/>
        <v>5401722.8484199997</v>
      </c>
      <c r="H1194" s="2">
        <f t="shared" si="23"/>
        <v>0.10999999940395355</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121925</v>
      </c>
      <c r="D1211" s="1">
        <f>BILANCA!E234</f>
        <v>89957</v>
      </c>
      <c r="E1211" s="1">
        <v>0</v>
      </c>
      <c r="F1211" s="1">
        <v>0</v>
      </c>
      <c r="G1211" s="2">
        <f t="shared" si="22"/>
        <v>68819.292000000001</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121925</v>
      </c>
      <c r="D1212" s="1">
        <f>BILANCA!E235</f>
        <v>89957</v>
      </c>
      <c r="E1212" s="1">
        <v>0</v>
      </c>
      <c r="F1212" s="1">
        <v>0</v>
      </c>
      <c r="G1212" s="2">
        <f t="shared" si="22"/>
        <v>69121.131000000008</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2232369186</v>
      </c>
      <c r="D1214" s="1">
        <f>BILANCA!E237</f>
        <v>2390266593.3200002</v>
      </c>
      <c r="E1214" s="1">
        <v>0</v>
      </c>
      <c r="F1214" s="1">
        <v>0</v>
      </c>
      <c r="G1214" s="2">
        <f t="shared" si="22"/>
        <v>1619980448.0798402</v>
      </c>
      <c r="H1214" s="2">
        <f t="shared" si="23"/>
        <v>0.32000017166137695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2186545755</v>
      </c>
      <c r="D1215" s="1">
        <f>BILANCA!E238</f>
        <v>2303343812.1599998</v>
      </c>
      <c r="E1215" s="1">
        <v>0</v>
      </c>
      <c r="F1215" s="1">
        <v>0</v>
      </c>
      <c r="G1215" s="2">
        <f t="shared" si="22"/>
        <v>1576030144.0022399</v>
      </c>
      <c r="H1215" s="2">
        <f t="shared" si="23"/>
        <v>0.15999984741210938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2251779495</v>
      </c>
      <c r="D1216" s="1">
        <f>BILANCA!E239</f>
        <v>2372593504.1999998</v>
      </c>
      <c r="E1216" s="1">
        <v>0</v>
      </c>
      <c r="F1216" s="1">
        <v>0</v>
      </c>
      <c r="G1216" s="2">
        <f t="shared" si="22"/>
        <v>1630293195.2922001</v>
      </c>
      <c r="H1216" s="2">
        <f t="shared" si="23"/>
        <v>0.19999980926513672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2247909095</v>
      </c>
      <c r="D1217" s="1">
        <f>BILANCA!E240</f>
        <v>2368879913.23</v>
      </c>
      <c r="E1217" s="1">
        <v>0</v>
      </c>
      <c r="F1217" s="1">
        <v>0</v>
      </c>
      <c r="G1217" s="2">
        <f t="shared" si="22"/>
        <v>1634646527.6216402</v>
      </c>
      <c r="H1217" s="2">
        <f t="shared" si="23"/>
        <v>0.23000001907348633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3870400</v>
      </c>
      <c r="D1218" s="1">
        <f>BILANCA!E241</f>
        <v>3713590.97</v>
      </c>
      <c r="E1218" s="1">
        <v>0</v>
      </c>
      <c r="F1218" s="1">
        <v>0</v>
      </c>
      <c r="G1218" s="2">
        <f t="shared" si="22"/>
        <v>2654931.7559000002</v>
      </c>
      <c r="H1218" s="2">
        <f t="shared" si="23"/>
        <v>2.9999999795109034E-2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65233740</v>
      </c>
      <c r="D1219" s="1">
        <f>BILANCA!E242</f>
        <v>69249692.040000007</v>
      </c>
      <c r="E1219" s="1">
        <v>0</v>
      </c>
      <c r="F1219" s="1">
        <v>0</v>
      </c>
      <c r="G1219" s="2">
        <f t="shared" si="22"/>
        <v>48081017.282880001</v>
      </c>
      <c r="H1219" s="2">
        <f t="shared" si="23"/>
        <v>4.0000006556510925E-2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65233740</v>
      </c>
      <c r="D1220" s="1">
        <f>BILANCA!E243</f>
        <v>69249692.040000007</v>
      </c>
      <c r="E1220" s="1">
        <v>0</v>
      </c>
      <c r="F1220" s="1">
        <v>0</v>
      </c>
      <c r="G1220" s="2">
        <f t="shared" si="22"/>
        <v>48284750.406959996</v>
      </c>
      <c r="H1220" s="2">
        <f t="shared" si="23"/>
        <v>4.0000006556510925E-2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-28234080</v>
      </c>
      <c r="D1222" s="1">
        <f>BILANCA!E245</f>
        <v>-30423056.349999964</v>
      </c>
      <c r="E1222" s="1">
        <v>0</v>
      </c>
      <c r="F1222" s="1">
        <v>0</v>
      </c>
      <c r="G1222" s="2">
        <f t="shared" si="22"/>
        <v>-21290166.055299982</v>
      </c>
      <c r="H1222" s="2">
        <f t="shared" si="23"/>
        <v>0.34999996423721313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568977443</v>
      </c>
      <c r="D1223" s="1">
        <f>BILANCA!E246</f>
        <v>207260424.51000002</v>
      </c>
      <c r="E1223" s="1">
        <v>0</v>
      </c>
      <c r="F1223" s="1">
        <v>0</v>
      </c>
      <c r="G1223" s="2">
        <f t="shared" si="22"/>
        <v>236039590.0848</v>
      </c>
      <c r="H1223" s="2">
        <f t="shared" si="23"/>
        <v>0.48999997973442078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519970785</v>
      </c>
      <c r="D1224" s="1">
        <f>BILANCA!E247</f>
        <v>171465190.99000001</v>
      </c>
      <c r="E1224" s="1">
        <v>0</v>
      </c>
      <c r="F1224" s="1">
        <v>0</v>
      </c>
      <c r="G1224" s="2">
        <f t="shared" si="22"/>
        <v>207959181.24217999</v>
      </c>
      <c r="H1224" s="2">
        <f t="shared" si="23"/>
        <v>9.9999904632568359E-3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49006658</v>
      </c>
      <c r="D1226" s="1">
        <f>BILANCA!E249</f>
        <v>35795233.520000003</v>
      </c>
      <c r="E1226" s="1">
        <v>0</v>
      </c>
      <c r="F1226" s="1">
        <v>0</v>
      </c>
      <c r="G1226" s="2">
        <f t="shared" si="22"/>
        <v>29305101.384719998</v>
      </c>
      <c r="H1226" s="2">
        <f t="shared" si="23"/>
        <v>0.47999999672174454</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597211523</v>
      </c>
      <c r="D1227" s="1">
        <f>BILANCA!E250</f>
        <v>237683480.85999998</v>
      </c>
      <c r="E1227" s="1">
        <v>0</v>
      </c>
      <c r="F1227" s="1">
        <v>0</v>
      </c>
      <c r="G1227" s="2">
        <f t="shared" si="22"/>
        <v>261709150.27168</v>
      </c>
      <c r="H1227" s="2">
        <f t="shared" si="23"/>
        <v>0.14000001549720764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597211523</v>
      </c>
      <c r="D1229" s="1">
        <f>BILANCA!E252</f>
        <v>237683480.85999998</v>
      </c>
      <c r="E1229" s="1">
        <v>0</v>
      </c>
      <c r="F1229" s="1">
        <v>0</v>
      </c>
      <c r="G1229" s="2">
        <f t="shared" si="22"/>
        <v>263854307.24111998</v>
      </c>
      <c r="H1229" s="2">
        <f t="shared" si="23"/>
        <v>0.14000001549720764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72462395</v>
      </c>
      <c r="D1232" s="1">
        <f>BILANCA!E255</f>
        <v>114661375.01000001</v>
      </c>
      <c r="E1232" s="1">
        <v>0</v>
      </c>
      <c r="F1232" s="1">
        <v>0</v>
      </c>
      <c r="G1232" s="2">
        <f t="shared" si="22"/>
        <v>75144501.109980002</v>
      </c>
      <c r="H1232" s="2">
        <f t="shared" si="23"/>
        <v>1.000000536441803E-2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1595116</v>
      </c>
      <c r="D1233" s="1">
        <f>BILANCA!E256</f>
        <v>2684462.5</v>
      </c>
      <c r="E1233" s="1">
        <v>0</v>
      </c>
      <c r="F1233" s="1">
        <v>0</v>
      </c>
      <c r="G1233" s="2">
        <f t="shared" si="22"/>
        <v>1741010.25</v>
      </c>
      <c r="H1233" s="2">
        <f t="shared" si="23"/>
        <v>0.5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2834454010</v>
      </c>
      <c r="D1236" s="1">
        <f>BILANCA!E259</f>
        <v>2753878375.8099999</v>
      </c>
      <c r="E1236" s="1">
        <v>0</v>
      </c>
      <c r="F1236" s="1">
        <v>0</v>
      </c>
      <c r="G1236" s="2">
        <f t="shared" si="22"/>
        <v>2110579322.6898599</v>
      </c>
      <c r="H1236" s="2">
        <f t="shared" si="23"/>
        <v>0.19000005722045898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2834454010</v>
      </c>
      <c r="D1237" s="1">
        <f>BILANCA!E260</f>
        <v>2753878375.8099999</v>
      </c>
      <c r="E1237" s="1">
        <v>0</v>
      </c>
      <c r="F1237" s="1">
        <v>0</v>
      </c>
      <c r="G1237" s="2">
        <f t="shared" si="22"/>
        <v>2118921533.4514799</v>
      </c>
      <c r="H1237" s="2">
        <f t="shared" si="23"/>
        <v>0.19000005722045898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10047862</v>
      </c>
      <c r="D1238" s="1">
        <f>BILANCA!E262</f>
        <v>9020866.8100000005</v>
      </c>
      <c r="E1238" s="1">
        <v>0</v>
      </c>
      <c r="F1238" s="1">
        <v>0</v>
      </c>
      <c r="G1238" s="2">
        <f t="shared" si="22"/>
        <v>7162846.8831000011</v>
      </c>
      <c r="H1238" s="2">
        <f t="shared" si="23"/>
        <v>0.18999999947845936</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8156300</v>
      </c>
      <c r="D1239" s="1">
        <f>BILANCA!E263</f>
        <v>10617000</v>
      </c>
      <c r="E1239" s="1">
        <v>0</v>
      </c>
      <c r="F1239" s="1">
        <v>0</v>
      </c>
      <c r="G1239" s="2">
        <f t="shared" si="22"/>
        <v>7523916.7999999998</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211412780</v>
      </c>
      <c r="D1240" s="1">
        <f>BILANCA!E264</f>
        <v>241366566.37</v>
      </c>
      <c r="E1240" s="1">
        <v>0</v>
      </c>
      <c r="F1240" s="1">
        <v>0</v>
      </c>
      <c r="G1240" s="2">
        <f t="shared" si="22"/>
        <v>178395499.57418001</v>
      </c>
      <c r="H1240" s="2">
        <f t="shared" si="23"/>
        <v>0.37000000476837158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4453652</v>
      </c>
      <c r="D1241" s="1">
        <f>BILANCA!E265</f>
        <v>4935646.68</v>
      </c>
      <c r="E1241" s="1">
        <v>0</v>
      </c>
      <c r="F1241" s="1">
        <v>0</v>
      </c>
      <c r="G1241" s="2">
        <f t="shared" si="22"/>
        <v>3695835.90288</v>
      </c>
      <c r="H1241" s="2">
        <f t="shared" si="23"/>
        <v>0.32000000029802322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4368628</v>
      </c>
      <c r="D1242" s="1">
        <f>BILANCA!E266</f>
        <v>4217483.5</v>
      </c>
      <c r="E1242" s="1">
        <v>0</v>
      </c>
      <c r="F1242" s="1">
        <v>0</v>
      </c>
      <c r="G1242" s="2">
        <f t="shared" ref="G1242:G1479" si="24">B1242/1000*C1242+B1242/500*D1242</f>
        <v>3316131.1050000004</v>
      </c>
      <c r="H1242" s="2">
        <f t="shared" si="23"/>
        <v>0.5</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33725</v>
      </c>
      <c r="D1243" s="1">
        <f>BILANCA!E267</f>
        <v>458080.04</v>
      </c>
      <c r="E1243" s="1">
        <v>0</v>
      </c>
      <c r="F1243" s="1">
        <v>0</v>
      </c>
      <c r="G1243" s="2">
        <f t="shared" si="24"/>
        <v>246970.1208</v>
      </c>
      <c r="H1243" s="2">
        <f t="shared" si="23"/>
        <v>3.9999999979045242E-2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1156266</v>
      </c>
      <c r="D1244" s="1">
        <f>BILANCA!E268</f>
        <v>1167433.56</v>
      </c>
      <c r="E1244" s="1">
        <v>0</v>
      </c>
      <c r="F1244" s="1">
        <v>0</v>
      </c>
      <c r="G1244" s="2">
        <f t="shared" si="24"/>
        <v>911185.74432000006</v>
      </c>
      <c r="H1244" s="2">
        <f t="shared" si="23"/>
        <v>0.43999999994412065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32890</v>
      </c>
      <c r="D1245" s="1">
        <f>BILANCA!E269</f>
        <v>89971.839999999997</v>
      </c>
      <c r="E1245" s="1">
        <v>0</v>
      </c>
      <c r="F1245" s="1">
        <v>0</v>
      </c>
      <c r="G1245" s="2">
        <f t="shared" si="24"/>
        <v>55762.424160000002</v>
      </c>
      <c r="H1245" s="2">
        <f t="shared" si="23"/>
        <v>0.16000000000349246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859</v>
      </c>
      <c r="D1246" s="1">
        <f>BILANCA!E270</f>
        <v>829.62</v>
      </c>
      <c r="E1246" s="1">
        <v>0</v>
      </c>
      <c r="F1246" s="1">
        <v>0</v>
      </c>
      <c r="G1246" s="2">
        <f t="shared" si="24"/>
        <v>662.29712000000006</v>
      </c>
      <c r="H1246" s="2">
        <f t="shared" si="23"/>
        <v>0.37999999999999545</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14898866</v>
      </c>
      <c r="D1247" s="1">
        <f>BILANCA!E271</f>
        <v>7455001.6699999999</v>
      </c>
      <c r="E1247" s="1">
        <v>0</v>
      </c>
      <c r="F1247" s="1">
        <v>0</v>
      </c>
      <c r="G1247" s="2">
        <f t="shared" si="24"/>
        <v>7869541.505760001</v>
      </c>
      <c r="H1247" s="2">
        <f t="shared" si="23"/>
        <v>0.33000000007450581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22627991</v>
      </c>
      <c r="D1263" s="1">
        <f>BILANCA!E287</f>
        <v>19476229.32</v>
      </c>
      <c r="E1263" s="1">
        <v>0</v>
      </c>
      <c r="F1263" s="1">
        <v>0</v>
      </c>
      <c r="G1263" s="2">
        <f t="shared" si="24"/>
        <v>17242525.8992</v>
      </c>
      <c r="H1263" s="2">
        <f t="shared" si="23"/>
        <v>0.32000000029802322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46118880</v>
      </c>
      <c r="D1264" s="1">
        <f>BILANCA!E288</f>
        <v>41999956.119999997</v>
      </c>
      <c r="E1264" s="1">
        <v>0</v>
      </c>
      <c r="F1264" s="1">
        <v>0</v>
      </c>
      <c r="G1264" s="2">
        <f t="shared" si="24"/>
        <v>36563380.619440004</v>
      </c>
      <c r="H1264" s="2">
        <f t="shared" si="23"/>
        <v>0.11999999731779099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5537941</v>
      </c>
      <c r="D1265" s="1">
        <f>BILANCA!E289</f>
        <v>5299249.2699999996</v>
      </c>
      <c r="E1265" s="1">
        <v>0</v>
      </c>
      <c r="F1265" s="1">
        <v>0</v>
      </c>
      <c r="G1265" s="2">
        <f t="shared" si="24"/>
        <v>4550475.9502799995</v>
      </c>
      <c r="H1265" s="2">
        <f t="shared" si="23"/>
        <v>0.26999999955296516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8898707</v>
      </c>
      <c r="D1266" s="1">
        <f>BILANCA!E290</f>
        <v>19583598.59</v>
      </c>
      <c r="E1266" s="1">
        <v>0</v>
      </c>
      <c r="F1266" s="1">
        <v>0</v>
      </c>
      <c r="G1266" s="2">
        <f t="shared" si="24"/>
        <v>13602650.88294</v>
      </c>
      <c r="H1266" s="2">
        <f t="shared" si="23"/>
        <v>0.41000000014901161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65233740</v>
      </c>
      <c r="D1270" s="1">
        <f>BILANCA!E294</f>
        <v>69249692.040000007</v>
      </c>
      <c r="E1270" s="1">
        <v>0</v>
      </c>
      <c r="F1270" s="1">
        <v>0</v>
      </c>
      <c r="G1270" s="2">
        <f t="shared" si="24"/>
        <v>58471406.610960007</v>
      </c>
      <c r="H1270" s="2">
        <f t="shared" si="23"/>
        <v>4.0000006556510925E-2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61.8</v>
      </c>
      <c r="E1271" s="1">
        <v>0</v>
      </c>
      <c r="F1271" s="1">
        <v>0</v>
      </c>
      <c r="G1271" s="2">
        <f t="shared" si="24"/>
        <v>35.596799999999995</v>
      </c>
      <c r="H1271" s="2">
        <f t="shared" si="23"/>
        <v>0.20000000000000284</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2727601</v>
      </c>
      <c r="D1273" s="1">
        <f>BILANCA!E297</f>
        <v>1776478.93</v>
      </c>
      <c r="E1273" s="1">
        <v>0</v>
      </c>
      <c r="F1273" s="1">
        <v>0</v>
      </c>
      <c r="G1273" s="2">
        <f t="shared" si="24"/>
        <v>1821362.0693999999</v>
      </c>
      <c r="H1273" s="2">
        <f t="shared" si="23"/>
        <v>7.000000006519258E-2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1898361</v>
      </c>
      <c r="D1274" s="1">
        <f>BILANCA!E298</f>
        <v>259987.43</v>
      </c>
      <c r="E1274" s="1">
        <v>0</v>
      </c>
      <c r="F1274" s="1">
        <v>0</v>
      </c>
      <c r="G1274" s="2">
        <f t="shared" si="24"/>
        <v>703735.73525999999</v>
      </c>
      <c r="H1274" s="2">
        <f t="shared" si="23"/>
        <v>0.42999999999301508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249657</v>
      </c>
      <c r="D1275" s="1">
        <f>BILANCA!E299</f>
        <v>1617230.26</v>
      </c>
      <c r="E1275" s="1">
        <v>0</v>
      </c>
      <c r="F1275" s="1">
        <v>0</v>
      </c>
      <c r="G1275" s="2">
        <f t="shared" si="24"/>
        <v>1017362.3158399999</v>
      </c>
      <c r="H1275" s="2">
        <f t="shared" si="23"/>
        <v>0.26000000000931323</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800770</v>
      </c>
      <c r="D1278" s="1">
        <f>BILANCA!E302</f>
        <v>856893.16</v>
      </c>
      <c r="E1278" s="1">
        <v>0</v>
      </c>
      <c r="F1278" s="1">
        <v>0</v>
      </c>
      <c r="G1278" s="2">
        <f t="shared" si="24"/>
        <v>741794.11439999996</v>
      </c>
      <c r="H1278" s="2">
        <f t="shared" si="23"/>
        <v>0.16000000003259629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45441861</v>
      </c>
      <c r="D1299" s="6">
        <f>'RAS-funkcijski'!E5</f>
        <v>45769972.479999997</v>
      </c>
      <c r="E1299" s="6">
        <v>0</v>
      </c>
      <c r="F1299" s="6">
        <v>0</v>
      </c>
      <c r="G1299" s="7">
        <f t="shared" si="24"/>
        <v>136981.80596</v>
      </c>
      <c r="H1299" s="7">
        <f t="shared" si="23"/>
        <v>0.47999999672174454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42025236</v>
      </c>
      <c r="D1300" s="1">
        <f>'RAS-funkcijski'!E6</f>
        <v>42276961.899999999</v>
      </c>
      <c r="E1300" s="1">
        <v>0</v>
      </c>
      <c r="F1300" s="1">
        <v>0</v>
      </c>
      <c r="G1300" s="2">
        <f t="shared" si="24"/>
        <v>253158.31960000002</v>
      </c>
      <c r="H1300" s="2">
        <f t="shared" si="23"/>
        <v>0.10000000149011612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39957896</v>
      </c>
      <c r="D1301" s="1">
        <f>'RAS-funkcijski'!E7</f>
        <v>41278584.280000001</v>
      </c>
      <c r="E1301" s="1">
        <v>0</v>
      </c>
      <c r="F1301" s="1">
        <v>0</v>
      </c>
      <c r="G1301" s="2">
        <f t="shared" si="24"/>
        <v>367545.19368000003</v>
      </c>
      <c r="H1301" s="2">
        <f t="shared" si="23"/>
        <v>0.2800000011920929</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2067340</v>
      </c>
      <c r="D1302" s="1">
        <f>'RAS-funkcijski'!E8</f>
        <v>998377.62</v>
      </c>
      <c r="E1302" s="1">
        <v>0</v>
      </c>
      <c r="F1302" s="1">
        <v>0</v>
      </c>
      <c r="G1302" s="2">
        <f t="shared" si="24"/>
        <v>16256.38096</v>
      </c>
      <c r="H1302" s="2">
        <f t="shared" si="23"/>
        <v>0.38000000000465661</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3416625</v>
      </c>
      <c r="D1307" s="1">
        <f>'RAS-funkcijski'!E13</f>
        <v>3493010.58</v>
      </c>
      <c r="E1307" s="1">
        <v>0</v>
      </c>
      <c r="F1307" s="1">
        <v>0</v>
      </c>
      <c r="G1307" s="2">
        <f t="shared" si="24"/>
        <v>93623.815439999991</v>
      </c>
      <c r="H1307" s="2">
        <f t="shared" si="23"/>
        <v>0.41999999992549419</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3416625</v>
      </c>
      <c r="D1310" s="1">
        <f>'RAS-funkcijski'!E16</f>
        <v>3493010.58</v>
      </c>
      <c r="E1310" s="1">
        <v>0</v>
      </c>
      <c r="F1310" s="1">
        <v>0</v>
      </c>
      <c r="G1310" s="2">
        <f t="shared" si="24"/>
        <v>124831.75392</v>
      </c>
      <c r="H1310" s="2">
        <f t="shared" si="23"/>
        <v>0.41999999992549419</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22222912</v>
      </c>
      <c r="D1322" s="1">
        <f>'RAS-funkcijski'!E28</f>
        <v>21968516.629999999</v>
      </c>
      <c r="E1322" s="1">
        <v>0</v>
      </c>
      <c r="F1322" s="1">
        <v>0</v>
      </c>
      <c r="G1322" s="2">
        <f t="shared" si="24"/>
        <v>1587838.68624</v>
      </c>
      <c r="H1322" s="2">
        <f t="shared" si="23"/>
        <v>0.37000000104308128</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22222912</v>
      </c>
      <c r="D1324" s="1">
        <f>'RAS-funkcijski'!E30</f>
        <v>21968516.629999999</v>
      </c>
      <c r="E1324" s="1">
        <v>0</v>
      </c>
      <c r="F1324" s="1">
        <v>0</v>
      </c>
      <c r="G1324" s="2">
        <f t="shared" si="24"/>
        <v>1720158.5767599996</v>
      </c>
      <c r="H1324" s="2">
        <f t="shared" si="23"/>
        <v>0.37000000104308128</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30883595</v>
      </c>
      <c r="D1329" s="1">
        <f>'RAS-funkcijski'!E35</f>
        <v>37371183.030000001</v>
      </c>
      <c r="E1329" s="1">
        <v>0</v>
      </c>
      <c r="F1329" s="1">
        <v>0</v>
      </c>
      <c r="G1329" s="2">
        <f t="shared" si="24"/>
        <v>3274404.7928599999</v>
      </c>
      <c r="H1329" s="2">
        <f t="shared" si="23"/>
        <v>3.0000001192092896E-2</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3986693</v>
      </c>
      <c r="D1330" s="1">
        <f>'RAS-funkcijski'!E36</f>
        <v>5052422.92</v>
      </c>
      <c r="E1330" s="1">
        <v>0</v>
      </c>
      <c r="F1330" s="1">
        <v>0</v>
      </c>
      <c r="G1330" s="2">
        <f t="shared" si="24"/>
        <v>450929.24288000003</v>
      </c>
      <c r="H1330" s="2">
        <f t="shared" si="23"/>
        <v>8.0000000074505806E-2</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3986693</v>
      </c>
      <c r="D1331" s="1">
        <f>'RAS-funkcijski'!E37</f>
        <v>5052422.92</v>
      </c>
      <c r="E1331" s="1">
        <v>0</v>
      </c>
      <c r="F1331" s="1">
        <v>0</v>
      </c>
      <c r="G1331" s="2">
        <f t="shared" si="24"/>
        <v>465020.78172000003</v>
      </c>
      <c r="H1331" s="2">
        <f t="shared" si="23"/>
        <v>8.0000000074505806E-2</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198126</v>
      </c>
      <c r="D1348" s="1">
        <f>'RAS-funkcijski'!E54</f>
        <v>460044.07</v>
      </c>
      <c r="E1348" s="1">
        <v>0</v>
      </c>
      <c r="F1348" s="1">
        <v>0</v>
      </c>
      <c r="G1348" s="2">
        <f t="shared" si="24"/>
        <v>55910.707000000009</v>
      </c>
      <c r="H1348" s="2">
        <f t="shared" si="27"/>
        <v>7.0000000006984919E-2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198126</v>
      </c>
      <c r="D1349" s="1">
        <f>'RAS-funkcijski'!E55</f>
        <v>460044.07</v>
      </c>
      <c r="E1349" s="1">
        <v>0</v>
      </c>
      <c r="F1349" s="1">
        <v>0</v>
      </c>
      <c r="G1349" s="2">
        <f t="shared" si="24"/>
        <v>57028.921139999999</v>
      </c>
      <c r="H1349" s="2">
        <f t="shared" si="27"/>
        <v>7.0000000006984919E-2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472692</v>
      </c>
      <c r="D1355" s="1">
        <f>'RAS-funkcijski'!E61</f>
        <v>390265.63</v>
      </c>
      <c r="E1355" s="1">
        <v>0</v>
      </c>
      <c r="F1355" s="1">
        <v>0</v>
      </c>
      <c r="G1355" s="2">
        <f t="shared" si="24"/>
        <v>71433.725820000007</v>
      </c>
      <c r="H1355" s="2">
        <f t="shared" si="27"/>
        <v>0.36999999999534339</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472692</v>
      </c>
      <c r="D1358" s="1">
        <f>'RAS-funkcijski'!E64</f>
        <v>390265.63</v>
      </c>
      <c r="E1358" s="1">
        <v>0</v>
      </c>
      <c r="F1358" s="1">
        <v>0</v>
      </c>
      <c r="G1358" s="2">
        <f t="shared" si="24"/>
        <v>75193.395600000003</v>
      </c>
      <c r="H1358" s="2">
        <f t="shared" si="27"/>
        <v>0.36999999999534339</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6518624</v>
      </c>
      <c r="D1360" s="1">
        <f>'RAS-funkcijski'!E66</f>
        <v>9199868.2599999998</v>
      </c>
      <c r="E1360" s="1">
        <v>0</v>
      </c>
      <c r="F1360" s="1">
        <v>0</v>
      </c>
      <c r="G1360" s="2">
        <f t="shared" si="24"/>
        <v>1544938.3522400002</v>
      </c>
      <c r="H1360" s="2">
        <f t="shared" si="27"/>
        <v>0.25999999977648258</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5518624</v>
      </c>
      <c r="D1365" s="1">
        <f>'RAS-funkcijski'!E71</f>
        <v>8499868.2599999998</v>
      </c>
      <c r="E1365" s="1">
        <v>0</v>
      </c>
      <c r="F1365" s="1">
        <v>0</v>
      </c>
      <c r="G1365" s="2">
        <f t="shared" si="24"/>
        <v>1508730.15484</v>
      </c>
      <c r="H1365" s="2">
        <f t="shared" si="27"/>
        <v>0.25999999977648258</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1000000</v>
      </c>
      <c r="D1366" s="1">
        <f>'RAS-funkcijski'!E72</f>
        <v>700000</v>
      </c>
      <c r="E1366" s="1">
        <v>0</v>
      </c>
      <c r="F1366" s="1">
        <v>0</v>
      </c>
      <c r="G1366" s="2">
        <f t="shared" si="24"/>
        <v>163200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19707460</v>
      </c>
      <c r="D1368" s="1">
        <f>'RAS-funkcijski'!E74</f>
        <v>22268582.149999999</v>
      </c>
      <c r="E1368" s="1">
        <v>0</v>
      </c>
      <c r="F1368" s="1">
        <v>0</v>
      </c>
      <c r="G1368" s="2">
        <f t="shared" si="24"/>
        <v>4497123.7010000004</v>
      </c>
      <c r="H1368" s="2">
        <f t="shared" si="27"/>
        <v>0.14999999850988388</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21217729</v>
      </c>
      <c r="D1369" s="1">
        <f>'RAS-funkcijski'!E75</f>
        <v>29042974.870000005</v>
      </c>
      <c r="E1369" s="1">
        <v>0</v>
      </c>
      <c r="F1369" s="1">
        <v>0</v>
      </c>
      <c r="G1369" s="2">
        <f t="shared" si="24"/>
        <v>5630561.1905399999</v>
      </c>
      <c r="H1369" s="2">
        <f t="shared" si="27"/>
        <v>0.12999999523162842</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6896217</v>
      </c>
      <c r="D1370" s="1">
        <f>'RAS-funkcijski'!E76</f>
        <v>13171163.890000001</v>
      </c>
      <c r="E1370" s="1">
        <v>0</v>
      </c>
      <c r="F1370" s="1">
        <v>0</v>
      </c>
      <c r="G1370" s="2">
        <f t="shared" si="24"/>
        <v>2393175.2241599998</v>
      </c>
      <c r="H1370" s="2">
        <f t="shared" si="27"/>
        <v>0.10999999940395355</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5992566</v>
      </c>
      <c r="D1371" s="1">
        <f>'RAS-funkcijski'!E77</f>
        <v>7179867.5300000003</v>
      </c>
      <c r="E1371" s="1">
        <v>0</v>
      </c>
      <c r="F1371" s="1">
        <v>0</v>
      </c>
      <c r="G1371" s="2">
        <f t="shared" si="24"/>
        <v>1485717.9773800001</v>
      </c>
      <c r="H1371" s="2">
        <f t="shared" si="27"/>
        <v>0.46999999973922968</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5621940</v>
      </c>
      <c r="D1372" s="1">
        <f>'RAS-funkcijski'!E78</f>
        <v>6611731.1600000001</v>
      </c>
      <c r="E1372" s="1">
        <v>0</v>
      </c>
      <c r="F1372" s="1">
        <v>0</v>
      </c>
      <c r="G1372" s="2">
        <f t="shared" si="24"/>
        <v>1394559.77168</v>
      </c>
      <c r="H1372" s="2">
        <f t="shared" si="27"/>
        <v>0.16000000014901161</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86503</v>
      </c>
      <c r="D1373" s="1">
        <f>'RAS-funkcijski'!E79</f>
        <v>126821.85</v>
      </c>
      <c r="E1373" s="1">
        <v>0</v>
      </c>
      <c r="F1373" s="1">
        <v>0</v>
      </c>
      <c r="G1373" s="2">
        <f t="shared" si="24"/>
        <v>25511.002499999999</v>
      </c>
      <c r="H1373" s="2">
        <f t="shared" si="27"/>
        <v>0.14999999999417923</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2620503</v>
      </c>
      <c r="D1375" s="1">
        <f>'RAS-funkcijski'!E81</f>
        <v>1953390.44</v>
      </c>
      <c r="E1375" s="1">
        <v>0</v>
      </c>
      <c r="F1375" s="1">
        <v>0</v>
      </c>
      <c r="G1375" s="2">
        <f t="shared" si="24"/>
        <v>502600.85875999997</v>
      </c>
      <c r="H1375" s="2">
        <f t="shared" si="27"/>
        <v>0.43999999994412065</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143868160</v>
      </c>
      <c r="D1376" s="1">
        <f>'RAS-funkcijski'!E82</f>
        <v>213894789.75</v>
      </c>
      <c r="E1376" s="1">
        <v>0</v>
      </c>
      <c r="F1376" s="1">
        <v>0</v>
      </c>
      <c r="G1376" s="2">
        <f t="shared" si="24"/>
        <v>44589303.681000002</v>
      </c>
      <c r="H1376" s="2">
        <f t="shared" si="27"/>
        <v>0.25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143868160</v>
      </c>
      <c r="D1378" s="1">
        <f>'RAS-funkcijski'!E84</f>
        <v>213894789.75</v>
      </c>
      <c r="E1378" s="1">
        <v>0</v>
      </c>
      <c r="F1378" s="1">
        <v>0</v>
      </c>
      <c r="G1378" s="2">
        <f t="shared" si="24"/>
        <v>45732619.159999996</v>
      </c>
      <c r="H1378" s="2">
        <f t="shared" si="27"/>
        <v>0.25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1983003</v>
      </c>
      <c r="D1383" s="1">
        <f>'RAS-funkcijski'!E89</f>
        <v>2266004.2400000002</v>
      </c>
      <c r="E1383" s="1">
        <v>0</v>
      </c>
      <c r="F1383" s="1">
        <v>0</v>
      </c>
      <c r="G1383" s="2">
        <f t="shared" si="24"/>
        <v>553775.97580000013</v>
      </c>
      <c r="H1383" s="2">
        <f t="shared" si="27"/>
        <v>0.24000000022351742</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1552878</v>
      </c>
      <c r="D1398" s="1">
        <f>'RAS-funkcijski'!E104</f>
        <v>1904524.24</v>
      </c>
      <c r="E1398" s="1">
        <v>0</v>
      </c>
      <c r="F1398" s="1">
        <v>0</v>
      </c>
      <c r="G1398" s="2">
        <f t="shared" si="24"/>
        <v>536192.64800000004</v>
      </c>
      <c r="H1398" s="2">
        <f t="shared" si="27"/>
        <v>0.23999999999068677</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430125</v>
      </c>
      <c r="D1400" s="1">
        <f>'RAS-funkcijski'!E106</f>
        <v>361480</v>
      </c>
      <c r="E1400" s="1">
        <v>0</v>
      </c>
      <c r="F1400" s="1">
        <v>0</v>
      </c>
      <c r="G1400" s="2">
        <f t="shared" si="24"/>
        <v>117614.67</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93522298</v>
      </c>
      <c r="D1401" s="1">
        <f>'RAS-funkcijski'!E107</f>
        <v>74476669.030000001</v>
      </c>
      <c r="E1401" s="1">
        <v>0</v>
      </c>
      <c r="F1401" s="1">
        <v>0</v>
      </c>
      <c r="G1401" s="2">
        <f t="shared" si="24"/>
        <v>24974990.514179997</v>
      </c>
      <c r="H1401" s="2">
        <f t="shared" si="27"/>
        <v>3.0000001192092896E-2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32659448</v>
      </c>
      <c r="D1402" s="1">
        <f>'RAS-funkcijski'!E108</f>
        <v>41161415.969999999</v>
      </c>
      <c r="E1402" s="1">
        <v>0</v>
      </c>
      <c r="F1402" s="1">
        <v>0</v>
      </c>
      <c r="G1402" s="2">
        <f t="shared" si="24"/>
        <v>11958157.11376</v>
      </c>
      <c r="H1402" s="2">
        <f t="shared" si="27"/>
        <v>3.0000001192092896E-2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60862850</v>
      </c>
      <c r="D1403" s="1">
        <f>'RAS-funkcijski'!E109</f>
        <v>33315253.059999999</v>
      </c>
      <c r="E1403" s="1">
        <v>0</v>
      </c>
      <c r="F1403" s="1">
        <v>0</v>
      </c>
      <c r="G1403" s="2">
        <f t="shared" si="24"/>
        <v>13386802.3926</v>
      </c>
      <c r="H1403" s="2">
        <f t="shared" si="27"/>
        <v>5.9999998658895493E-2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236617526</v>
      </c>
      <c r="D1408" s="1">
        <f>'RAS-funkcijski'!E114</f>
        <v>230443779.82999998</v>
      </c>
      <c r="E1408" s="1">
        <v>0</v>
      </c>
      <c r="F1408" s="1">
        <v>0</v>
      </c>
      <c r="G1408" s="2">
        <f t="shared" si="24"/>
        <v>76725559.422600001</v>
      </c>
      <c r="H1408" s="2">
        <f t="shared" si="27"/>
        <v>0.17000001668930054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228882334</v>
      </c>
      <c r="D1409" s="1">
        <f>'RAS-funkcijski'!E115</f>
        <v>219917215.25999999</v>
      </c>
      <c r="E1409" s="1">
        <v>0</v>
      </c>
      <c r="F1409" s="1">
        <v>0</v>
      </c>
      <c r="G1409" s="2">
        <f t="shared" si="24"/>
        <v>74227560.861719996</v>
      </c>
      <c r="H1409" s="2">
        <f t="shared" si="27"/>
        <v>0.25999999046325684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72850574</v>
      </c>
      <c r="D1410" s="1">
        <f>'RAS-funkcijski'!E116</f>
        <v>77024247.989999995</v>
      </c>
      <c r="E1410" s="1">
        <v>0</v>
      </c>
      <c r="F1410" s="1">
        <v>0</v>
      </c>
      <c r="G1410" s="2">
        <f t="shared" si="24"/>
        <v>25412695.837759998</v>
      </c>
      <c r="H1410" s="2">
        <f t="shared" si="27"/>
        <v>1.000000536441803E-2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156031760</v>
      </c>
      <c r="D1411" s="1">
        <f>'RAS-funkcijski'!E117</f>
        <v>142892967.27000001</v>
      </c>
      <c r="E1411" s="1">
        <v>0</v>
      </c>
      <c r="F1411" s="1">
        <v>0</v>
      </c>
      <c r="G1411" s="2">
        <f t="shared" si="24"/>
        <v>49925399.483020008</v>
      </c>
      <c r="H1411" s="2">
        <f t="shared" si="27"/>
        <v>0.27000001072883606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5532122</v>
      </c>
      <c r="D1420" s="1">
        <f>'RAS-funkcijski'!E126</f>
        <v>7316227.6199999992</v>
      </c>
      <c r="E1420" s="1">
        <v>0</v>
      </c>
      <c r="F1420" s="1">
        <v>0</v>
      </c>
      <c r="G1420" s="2">
        <f t="shared" si="24"/>
        <v>2460078.4232799998</v>
      </c>
      <c r="H1420" s="2">
        <f t="shared" si="27"/>
        <v>0.38000000081956387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2203070</v>
      </c>
      <c r="D1422" s="1">
        <f>'RAS-funkcijski'!E128</f>
        <v>3210336.95</v>
      </c>
      <c r="E1422" s="1">
        <v>0</v>
      </c>
      <c r="F1422" s="1">
        <v>0</v>
      </c>
      <c r="G1422" s="2">
        <f t="shared" si="24"/>
        <v>1069344.2435999999</v>
      </c>
      <c r="H1422" s="2">
        <f t="shared" si="27"/>
        <v>4.9999999813735485E-2</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18097123</v>
      </c>
      <c r="D1423" s="1">
        <f>'RAS-funkcijski'!E129</f>
        <v>17255634.77</v>
      </c>
      <c r="E1423" s="1">
        <v>0</v>
      </c>
      <c r="F1423" s="1">
        <v>0</v>
      </c>
      <c r="G1423" s="2">
        <f t="shared" si="24"/>
        <v>6576049.0674999999</v>
      </c>
      <c r="H1423" s="2">
        <f t="shared" si="27"/>
        <v>0.23000000044703484</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6938830</v>
      </c>
      <c r="D1424" s="1">
        <f>'RAS-funkcijski'!E130</f>
        <v>6007959.4900000002</v>
      </c>
      <c r="E1424" s="1">
        <v>0</v>
      </c>
      <c r="F1424" s="1">
        <v>0</v>
      </c>
      <c r="G1424" s="2">
        <f t="shared" si="24"/>
        <v>2388298.3714800002</v>
      </c>
      <c r="H1424" s="2">
        <f t="shared" si="27"/>
        <v>0.49000000022351742</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6938830</v>
      </c>
      <c r="D1426" s="1">
        <f>'RAS-funkcijski'!E132</f>
        <v>6007959.4900000002</v>
      </c>
      <c r="E1426" s="1">
        <v>0</v>
      </c>
      <c r="F1426" s="1">
        <v>0</v>
      </c>
      <c r="G1426" s="2">
        <f t="shared" si="24"/>
        <v>2426207.86944</v>
      </c>
      <c r="H1426" s="2">
        <f t="shared" si="27"/>
        <v>0.49000000022351742</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3733463</v>
      </c>
      <c r="D1427" s="1">
        <f>'RAS-funkcijski'!E133</f>
        <v>3450438</v>
      </c>
      <c r="E1427" s="1">
        <v>0</v>
      </c>
      <c r="F1427" s="1">
        <v>0</v>
      </c>
      <c r="G1427" s="2">
        <f t="shared" si="24"/>
        <v>1371829.7310000001</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3259415</v>
      </c>
      <c r="D1429" s="1">
        <f>'RAS-funkcijski'!E135</f>
        <v>3319424.97</v>
      </c>
      <c r="E1429" s="1">
        <v>0</v>
      </c>
      <c r="F1429" s="1">
        <v>0</v>
      </c>
      <c r="G1429" s="2">
        <f t="shared" si="24"/>
        <v>1296672.7071400001</v>
      </c>
      <c r="H1429" s="2">
        <f t="shared" si="27"/>
        <v>2.9999999795109034E-2</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20250</v>
      </c>
      <c r="D1431" s="1">
        <f>'RAS-funkcijski'!E137</f>
        <v>34875</v>
      </c>
      <c r="E1431" s="1">
        <v>0</v>
      </c>
      <c r="F1431" s="1">
        <v>0</v>
      </c>
      <c r="G1431" s="2">
        <f t="shared" si="24"/>
        <v>11970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4145165</v>
      </c>
      <c r="D1434" s="1">
        <f>'RAS-funkcijski'!E140</f>
        <v>4442937.3099999996</v>
      </c>
      <c r="E1434" s="1">
        <v>0</v>
      </c>
      <c r="F1434" s="1">
        <v>0</v>
      </c>
      <c r="G1434" s="2">
        <f t="shared" si="24"/>
        <v>1772221.3883199999</v>
      </c>
      <c r="H1434" s="2">
        <f t="shared" si="27"/>
        <v>0.30999999959021807</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613854207</v>
      </c>
      <c r="D1435" s="13">
        <f>'RAS-funkcijski'!E141</f>
        <v>672489524.62999988</v>
      </c>
      <c r="E1435" s="13">
        <v>0</v>
      </c>
      <c r="F1435" s="13">
        <v>0</v>
      </c>
      <c r="G1435" s="14">
        <f t="shared" si="24"/>
        <v>268360156.10762</v>
      </c>
      <c r="H1435" s="14">
        <f t="shared" si="27"/>
        <v>0.37000012397766113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11199486.199999999</v>
      </c>
      <c r="D1436" s="6">
        <f>'P-VRIO'!E5</f>
        <v>4432213.58</v>
      </c>
      <c r="E1436" s="6">
        <v>0</v>
      </c>
      <c r="F1436" s="6">
        <v>0</v>
      </c>
      <c r="G1436" s="7">
        <f t="shared" si="24"/>
        <v>20063.913359999999</v>
      </c>
      <c r="H1436" s="7">
        <f t="shared" si="27"/>
        <v>0.61999999918043613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187976.53</v>
      </c>
      <c r="E1437" s="1">
        <v>0</v>
      </c>
      <c r="F1437" s="1">
        <v>0</v>
      </c>
      <c r="G1437" s="2">
        <f t="shared" si="24"/>
        <v>751.90611999999999</v>
      </c>
      <c r="H1437" s="2">
        <f t="shared" si="27"/>
        <v>0.47000000000116415</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187976.53</v>
      </c>
      <c r="E1438" s="1">
        <v>0</v>
      </c>
      <c r="F1438" s="1">
        <v>0</v>
      </c>
      <c r="G1438" s="2">
        <f t="shared" si="24"/>
        <v>1127.8591799999999</v>
      </c>
      <c r="H1438" s="2">
        <f t="shared" si="27"/>
        <v>0.47000000000116415</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187976.53</v>
      </c>
      <c r="E1440" s="1">
        <v>0</v>
      </c>
      <c r="F1440" s="1">
        <v>0</v>
      </c>
      <c r="G1440" s="2">
        <f t="shared" si="24"/>
        <v>1879.7653</v>
      </c>
      <c r="H1440" s="2">
        <f t="shared" si="27"/>
        <v>0.47000000000116415</v>
      </c>
      <c r="I1440" s="10">
        <f t="shared" si="28"/>
        <v>883.48969100218835</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11199486.199999999</v>
      </c>
      <c r="D1453" s="1">
        <f>'P-VRIO'!E22</f>
        <v>4244237.05</v>
      </c>
      <c r="E1453" s="1">
        <v>0</v>
      </c>
      <c r="F1453" s="1">
        <v>0</v>
      </c>
      <c r="G1453" s="2">
        <f t="shared" si="24"/>
        <v>354383.28539999994</v>
      </c>
      <c r="H1453" s="2">
        <f t="shared" si="27"/>
        <v>0.24999999906867743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11199486.199999999</v>
      </c>
      <c r="D1454" s="1">
        <f>'P-VRIO'!E23</f>
        <v>3200535.05</v>
      </c>
      <c r="E1454" s="1">
        <v>0</v>
      </c>
      <c r="F1454" s="1">
        <v>0</v>
      </c>
      <c r="G1454" s="2">
        <f t="shared" si="24"/>
        <v>334410.56969999999</v>
      </c>
      <c r="H1454" s="2">
        <f t="shared" si="27"/>
        <v>0.24999999906867743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11199486.199999999</v>
      </c>
      <c r="D1456" s="1">
        <f>'P-VRIO'!E25</f>
        <v>3200535.05</v>
      </c>
      <c r="E1456" s="1">
        <v>0</v>
      </c>
      <c r="F1456" s="1">
        <v>0</v>
      </c>
      <c r="G1456" s="2">
        <f t="shared" si="24"/>
        <v>369611.68229999999</v>
      </c>
      <c r="H1456" s="2">
        <f t="shared" si="27"/>
        <v>0.24999999906867743</v>
      </c>
      <c r="I1456" s="10">
        <f t="shared" si="30"/>
        <v>92402.920230772288</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1043702</v>
      </c>
      <c r="E1461" s="1">
        <v>0</v>
      </c>
      <c r="F1461" s="1">
        <v>0</v>
      </c>
      <c r="G1461" s="2">
        <f t="shared" si="24"/>
        <v>54272.504000000001</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968300</v>
      </c>
      <c r="E1464" s="1">
        <v>0</v>
      </c>
      <c r="F1464" s="1">
        <v>0</v>
      </c>
      <c r="G1464" s="2">
        <f t="shared" si="24"/>
        <v>56161.4</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75112.710000000006</v>
      </c>
      <c r="E1467" s="1">
        <v>0</v>
      </c>
      <c r="F1467" s="1">
        <v>0</v>
      </c>
      <c r="G1467" s="2">
        <f t="shared" si="24"/>
        <v>4807.2134400000004</v>
      </c>
      <c r="H1467" s="2">
        <f t="shared" si="27"/>
        <v>0.28999999999359716</v>
      </c>
      <c r="I1467" s="10">
        <f t="shared" si="31"/>
        <v>1394.0918975692202</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289.29000000000002</v>
      </c>
      <c r="E1468" s="1">
        <v>0</v>
      </c>
      <c r="F1468" s="1">
        <v>0</v>
      </c>
      <c r="G1468" s="2">
        <f t="shared" si="24"/>
        <v>19.093140000000002</v>
      </c>
      <c r="H1468" s="2">
        <f t="shared" si="27"/>
        <v>0.29000000000002046</v>
      </c>
      <c r="I1468" s="10">
        <f t="shared" si="31"/>
        <v>5.5370106000003911</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996349.75</v>
      </c>
      <c r="E1469" s="1">
        <v>0</v>
      </c>
      <c r="F1469" s="1">
        <v>0</v>
      </c>
      <c r="G1469" s="2">
        <f t="shared" si="24"/>
        <v>67751.78300000001</v>
      </c>
      <c r="H1469" s="2">
        <f t="shared" si="27"/>
        <v>0.25</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996349.75</v>
      </c>
      <c r="E1475" s="1">
        <v>0</v>
      </c>
      <c r="F1475" s="1">
        <v>0</v>
      </c>
      <c r="G1475" s="2">
        <f t="shared" si="24"/>
        <v>79707.98</v>
      </c>
      <c r="H1475" s="2">
        <f t="shared" si="27"/>
        <v>0.25</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9148.7800000000007</v>
      </c>
      <c r="E1476" s="1">
        <v>0</v>
      </c>
      <c r="F1476" s="1">
        <v>0</v>
      </c>
      <c r="G1476" s="2">
        <f t="shared" si="24"/>
        <v>750.19996000000003</v>
      </c>
      <c r="H1476" s="2">
        <f t="shared" si="27"/>
        <v>0.21999999999934516</v>
      </c>
      <c r="I1476" s="10">
        <f t="shared" ref="I1476:I1479" si="33">G1476*H1476</f>
        <v>165.04399119950875</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987200.97</v>
      </c>
      <c r="E1477" s="1">
        <v>0</v>
      </c>
      <c r="F1477" s="1">
        <v>0</v>
      </c>
      <c r="G1477" s="2">
        <f t="shared" si="24"/>
        <v>82924.881479999996</v>
      </c>
      <c r="H1477" s="2">
        <f t="shared" si="27"/>
        <v>3.0000000027939677E-2</v>
      </c>
      <c r="I1477" s="10">
        <f t="shared" si="33"/>
        <v>2487.7464467168943</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148417259</v>
      </c>
      <c r="D1480" s="6"/>
      <c r="E1480" s="6">
        <v>0</v>
      </c>
      <c r="F1480" s="6">
        <v>0</v>
      </c>
      <c r="G1480" s="7">
        <f t="shared" ref="G1480:G1580" si="34">B1480/1000*C1480</f>
        <v>148417.25899999999</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731183859.56999993</v>
      </c>
      <c r="D1481" s="1">
        <v>0</v>
      </c>
      <c r="E1481" s="1">
        <v>0</v>
      </c>
      <c r="F1481" s="1">
        <v>0</v>
      </c>
      <c r="G1481" s="2">
        <f t="shared" si="34"/>
        <v>1462367.7191399999</v>
      </c>
      <c r="H1481" s="2">
        <f t="shared" si="35"/>
        <v>0.43000006675720215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1055853.31</v>
      </c>
      <c r="D1482" s="1">
        <v>0</v>
      </c>
      <c r="E1482" s="1">
        <v>0</v>
      </c>
      <c r="F1482" s="1">
        <v>0</v>
      </c>
      <c r="G1482" s="2">
        <f t="shared" si="34"/>
        <v>3167.5599300000003</v>
      </c>
      <c r="H1482" s="2">
        <f t="shared" si="35"/>
        <v>0.31000000005587935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500042782.11000001</v>
      </c>
      <c r="D1483" s="1">
        <v>0</v>
      </c>
      <c r="E1483" s="1">
        <v>0</v>
      </c>
      <c r="F1483" s="1">
        <v>0</v>
      </c>
      <c r="G1483" s="2">
        <f t="shared" si="34"/>
        <v>2000171.1284400001</v>
      </c>
      <c r="H1483" s="2">
        <f t="shared" si="35"/>
        <v>0.11000001430511475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225843832.97999999</v>
      </c>
      <c r="D1484" s="1">
        <v>0</v>
      </c>
      <c r="E1484" s="1">
        <v>0</v>
      </c>
      <c r="F1484" s="1">
        <v>0</v>
      </c>
      <c r="G1484" s="2">
        <f t="shared" si="34"/>
        <v>1129219.1649</v>
      </c>
      <c r="H1484" s="2">
        <f t="shared" si="35"/>
        <v>2.000001072883606E-2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127628836.98999999</v>
      </c>
      <c r="D1485" s="1">
        <v>0</v>
      </c>
      <c r="E1485" s="1">
        <v>0</v>
      </c>
      <c r="F1485" s="1">
        <v>0</v>
      </c>
      <c r="G1485" s="2">
        <f t="shared" si="34"/>
        <v>765773.02194000001</v>
      </c>
      <c r="H1485" s="2">
        <f t="shared" si="35"/>
        <v>1.000000536441803E-2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1423874.42</v>
      </c>
      <c r="D1486" s="1">
        <v>0</v>
      </c>
      <c r="E1486" s="1">
        <v>0</v>
      </c>
      <c r="F1486" s="1">
        <v>0</v>
      </c>
      <c r="G1486" s="2">
        <f t="shared" si="34"/>
        <v>9967.1209399999989</v>
      </c>
      <c r="H1486" s="2">
        <f t="shared" si="35"/>
        <v>0.41999999992549419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4001169.42</v>
      </c>
      <c r="D1487" s="1">
        <v>0</v>
      </c>
      <c r="E1487" s="1">
        <v>0</v>
      </c>
      <c r="F1487" s="1">
        <v>0</v>
      </c>
      <c r="G1487" s="2">
        <f t="shared" si="34"/>
        <v>32009.355360000001</v>
      </c>
      <c r="H1487" s="2">
        <f t="shared" si="35"/>
        <v>0.41999999992549419</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8883713.3599999994</v>
      </c>
      <c r="D1489" s="1">
        <v>0</v>
      </c>
      <c r="E1489" s="1">
        <v>0</v>
      </c>
      <c r="F1489" s="1">
        <v>0</v>
      </c>
      <c r="G1489" s="2">
        <f t="shared" si="34"/>
        <v>88837.133600000001</v>
      </c>
      <c r="H1489" s="2">
        <f t="shared" si="35"/>
        <v>0.35999999940395355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48074253.340000004</v>
      </c>
      <c r="D1490" s="1">
        <v>0</v>
      </c>
      <c r="E1490" s="1">
        <v>0</v>
      </c>
      <c r="F1490" s="1">
        <v>0</v>
      </c>
      <c r="G1490" s="2">
        <f t="shared" si="34"/>
        <v>528816.78674000001</v>
      </c>
      <c r="H1490" s="2">
        <f t="shared" si="35"/>
        <v>0.34000000357627869</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84187101.599999994</v>
      </c>
      <c r="D1491" s="1">
        <v>0</v>
      </c>
      <c r="E1491" s="1">
        <v>0</v>
      </c>
      <c r="F1491" s="1">
        <v>0</v>
      </c>
      <c r="G1491" s="2">
        <f t="shared" si="34"/>
        <v>1010245.2191999999</v>
      </c>
      <c r="H1491" s="2">
        <f t="shared" si="35"/>
        <v>0.40000000596046448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183937479.63999999</v>
      </c>
      <c r="D1492" s="1">
        <v>0</v>
      </c>
      <c r="E1492" s="1">
        <v>0</v>
      </c>
      <c r="F1492" s="1">
        <v>0</v>
      </c>
      <c r="G1492" s="2">
        <f t="shared" si="34"/>
        <v>2391187.2353199995</v>
      </c>
      <c r="H1492" s="2">
        <f t="shared" si="35"/>
        <v>0.36000001430511475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46147744.509999998</v>
      </c>
      <c r="D1493" s="1">
        <v>0</v>
      </c>
      <c r="E1493" s="1">
        <v>0</v>
      </c>
      <c r="F1493" s="1">
        <v>0</v>
      </c>
      <c r="G1493" s="2">
        <f t="shared" si="34"/>
        <v>646068.42313999997</v>
      </c>
      <c r="H1493" s="2">
        <f t="shared" si="35"/>
        <v>0.49000000208616257</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2460700</v>
      </c>
      <c r="D1494" s="1">
        <v>0</v>
      </c>
      <c r="E1494" s="1">
        <v>0</v>
      </c>
      <c r="F1494" s="1">
        <v>0</v>
      </c>
      <c r="G1494" s="2">
        <f t="shared" si="34"/>
        <v>36910.5</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43687044.509999998</v>
      </c>
      <c r="D1497" s="1">
        <v>0</v>
      </c>
      <c r="E1497" s="1">
        <v>0</v>
      </c>
      <c r="F1497" s="1">
        <v>0</v>
      </c>
      <c r="G1497" s="2">
        <f t="shared" si="34"/>
        <v>786366.80117999995</v>
      </c>
      <c r="H1497" s="2">
        <f t="shared" si="35"/>
        <v>0.49000000208616257</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723992393.2299999</v>
      </c>
      <c r="D1499" s="1">
        <v>0</v>
      </c>
      <c r="E1499" s="1">
        <v>0</v>
      </c>
      <c r="F1499" s="1">
        <v>0</v>
      </c>
      <c r="G1499" s="2">
        <f t="shared" si="34"/>
        <v>14479847.864599999</v>
      </c>
      <c r="H1499" s="2">
        <f t="shared" si="35"/>
        <v>0.22999989986419678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842856.15</v>
      </c>
      <c r="D1500" s="1">
        <v>0</v>
      </c>
      <c r="E1500" s="1">
        <v>0</v>
      </c>
      <c r="F1500" s="1">
        <v>0</v>
      </c>
      <c r="G1500" s="2">
        <f t="shared" si="34"/>
        <v>17699.979150000003</v>
      </c>
      <c r="H1500" s="2">
        <f t="shared" si="35"/>
        <v>0.15000000002328306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507526464.00999999</v>
      </c>
      <c r="D1501" s="1">
        <v>0</v>
      </c>
      <c r="E1501" s="1">
        <v>0</v>
      </c>
      <c r="F1501" s="1">
        <v>0</v>
      </c>
      <c r="G1501" s="2">
        <f t="shared" si="34"/>
        <v>11165582.208219999</v>
      </c>
      <c r="H1501" s="2">
        <f t="shared" si="35"/>
        <v>9.9999904632568359E-3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223952373.66</v>
      </c>
      <c r="D1502" s="1">
        <v>0</v>
      </c>
      <c r="E1502" s="1">
        <v>0</v>
      </c>
      <c r="F1502" s="1">
        <v>0</v>
      </c>
      <c r="G1502" s="2">
        <f t="shared" si="34"/>
        <v>5150904.59418</v>
      </c>
      <c r="H1502" s="2">
        <f t="shared" si="35"/>
        <v>0.34000000357627869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126945460.13</v>
      </c>
      <c r="D1503" s="1">
        <v>0</v>
      </c>
      <c r="E1503" s="1">
        <v>0</v>
      </c>
      <c r="F1503" s="1">
        <v>0</v>
      </c>
      <c r="G1503" s="2">
        <f t="shared" si="34"/>
        <v>3046691.04312</v>
      </c>
      <c r="H1503" s="2">
        <f t="shared" si="35"/>
        <v>0.12999999523162842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1416043.37</v>
      </c>
      <c r="D1504" s="1">
        <v>0</v>
      </c>
      <c r="E1504" s="1">
        <v>0</v>
      </c>
      <c r="F1504" s="1">
        <v>0</v>
      </c>
      <c r="G1504" s="2">
        <f t="shared" si="34"/>
        <v>35401.084250000007</v>
      </c>
      <c r="H1504" s="2">
        <f t="shared" si="35"/>
        <v>0.37000000011175871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6427302.4500000002</v>
      </c>
      <c r="D1505" s="1">
        <v>0</v>
      </c>
      <c r="E1505" s="1">
        <v>0</v>
      </c>
      <c r="F1505" s="1">
        <v>0</v>
      </c>
      <c r="G1505" s="2">
        <f t="shared" si="34"/>
        <v>167109.86369999999</v>
      </c>
      <c r="H1505" s="2">
        <f t="shared" si="35"/>
        <v>0.45000000018626451</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8713178.0700000003</v>
      </c>
      <c r="D1507" s="1">
        <v>0</v>
      </c>
      <c r="E1507" s="1">
        <v>0</v>
      </c>
      <c r="F1507" s="1">
        <v>0</v>
      </c>
      <c r="G1507" s="2">
        <f t="shared" si="34"/>
        <v>243968.98596000002</v>
      </c>
      <c r="H1507" s="2">
        <f t="shared" si="35"/>
        <v>7.0000000298023224E-2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52482786.240000002</v>
      </c>
      <c r="D1508" s="1">
        <v>0</v>
      </c>
      <c r="E1508" s="1">
        <v>0</v>
      </c>
      <c r="F1508" s="1">
        <v>0</v>
      </c>
      <c r="G1508" s="2">
        <f t="shared" si="34"/>
        <v>1522000.8009600001</v>
      </c>
      <c r="H1508" s="2">
        <f t="shared" si="35"/>
        <v>0.24000000208616257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87589320.090000004</v>
      </c>
      <c r="D1509" s="1">
        <v>0</v>
      </c>
      <c r="E1509" s="1">
        <v>0</v>
      </c>
      <c r="F1509" s="1">
        <v>0</v>
      </c>
      <c r="G1509" s="2">
        <f t="shared" si="34"/>
        <v>2627679.6027000002</v>
      </c>
      <c r="H1509" s="2">
        <f t="shared" si="35"/>
        <v>9.0000003576278687E-2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173491280.19</v>
      </c>
      <c r="D1510" s="1">
        <v>0</v>
      </c>
      <c r="E1510" s="1">
        <v>0</v>
      </c>
      <c r="F1510" s="1">
        <v>0</v>
      </c>
      <c r="G1510" s="2">
        <f t="shared" si="34"/>
        <v>5378229.6858900003</v>
      </c>
      <c r="H1510" s="2">
        <f t="shared" si="35"/>
        <v>0.18999999761581421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42131792.880000003</v>
      </c>
      <c r="D1511" s="1">
        <v>0</v>
      </c>
      <c r="E1511" s="1">
        <v>0</v>
      </c>
      <c r="F1511" s="1">
        <v>0</v>
      </c>
      <c r="G1511" s="2">
        <f t="shared" si="34"/>
        <v>1348217.37216</v>
      </c>
      <c r="H1511" s="2">
        <f t="shared" si="35"/>
        <v>0.11999999731779099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2460700</v>
      </c>
      <c r="D1512" s="1">
        <v>0</v>
      </c>
      <c r="E1512" s="1">
        <v>0</v>
      </c>
      <c r="F1512" s="1">
        <v>0</v>
      </c>
      <c r="G1512" s="2">
        <f t="shared" si="34"/>
        <v>81203.100000000006</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39671092.880000003</v>
      </c>
      <c r="D1515" s="1">
        <v>0</v>
      </c>
      <c r="E1515" s="1">
        <v>0</v>
      </c>
      <c r="F1515" s="1">
        <v>0</v>
      </c>
      <c r="G1515" s="2">
        <f t="shared" si="34"/>
        <v>1428159.3436799999</v>
      </c>
      <c r="H1515" s="2">
        <f t="shared" si="35"/>
        <v>0.11999999731779099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155608725.34000003</v>
      </c>
      <c r="D1517" s="1">
        <v>0</v>
      </c>
      <c r="E1517" s="1">
        <v>0</v>
      </c>
      <c r="F1517" s="1">
        <v>0</v>
      </c>
      <c r="G1517" s="2">
        <f t="shared" si="34"/>
        <v>5913131.5629200013</v>
      </c>
      <c r="H1517" s="2">
        <f t="shared" si="35"/>
        <v>0.34000003337860107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24775478.589999996</v>
      </c>
      <c r="D1518" s="1">
        <v>0</v>
      </c>
      <c r="E1518" s="1">
        <v>0</v>
      </c>
      <c r="F1518" s="1">
        <v>0</v>
      </c>
      <c r="G1518" s="2">
        <f t="shared" si="34"/>
        <v>966243.66500999988</v>
      </c>
      <c r="H1518" s="2">
        <f t="shared" si="35"/>
        <v>0.41000000387430191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19476229.319999997</v>
      </c>
      <c r="D1524" s="1">
        <v>0</v>
      </c>
      <c r="E1524" s="1">
        <v>0</v>
      </c>
      <c r="F1524" s="1">
        <v>0</v>
      </c>
      <c r="G1524" s="2">
        <f t="shared" si="34"/>
        <v>876430.3193999998</v>
      </c>
      <c r="H1524" s="2">
        <f t="shared" si="35"/>
        <v>0.31999999657273293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12378753.749999998</v>
      </c>
      <c r="D1530" s="1">
        <v>0</v>
      </c>
      <c r="E1530" s="1">
        <v>0</v>
      </c>
      <c r="F1530" s="1">
        <v>0</v>
      </c>
      <c r="G1530" s="2">
        <f t="shared" si="34"/>
        <v>631316.44124999992</v>
      </c>
      <c r="H1530" s="2">
        <f t="shared" si="35"/>
        <v>0.25000000186264515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6250727.9100000001</v>
      </c>
      <c r="D1531" s="1">
        <v>0</v>
      </c>
      <c r="E1531" s="1">
        <v>0</v>
      </c>
      <c r="F1531" s="1">
        <v>0</v>
      </c>
      <c r="G1531" s="2">
        <f t="shared" si="34"/>
        <v>325037.85132000002</v>
      </c>
      <c r="H1531" s="2">
        <f t="shared" si="35"/>
        <v>8.9999999850988388E-2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3416852.45</v>
      </c>
      <c r="D1532" s="1">
        <v>0</v>
      </c>
      <c r="E1532" s="1">
        <v>0</v>
      </c>
      <c r="F1532" s="1">
        <v>0</v>
      </c>
      <c r="G1532" s="2">
        <f t="shared" si="34"/>
        <v>181093.17985000001</v>
      </c>
      <c r="H1532" s="2">
        <f t="shared" si="35"/>
        <v>0.45000000018626451</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2661917.79</v>
      </c>
      <c r="D1533" s="1">
        <v>0</v>
      </c>
      <c r="E1533" s="1">
        <v>0</v>
      </c>
      <c r="F1533" s="1">
        <v>0</v>
      </c>
      <c r="G1533" s="2">
        <f t="shared" si="34"/>
        <v>143743.56065999999</v>
      </c>
      <c r="H1533" s="2">
        <f t="shared" si="35"/>
        <v>0.2099999999627471</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49255.6</v>
      </c>
      <c r="D1534" s="1">
        <v>0</v>
      </c>
      <c r="E1534" s="1">
        <v>0</v>
      </c>
      <c r="F1534" s="1">
        <v>0</v>
      </c>
      <c r="G1534" s="2">
        <f t="shared" si="34"/>
        <v>2709.058</v>
      </c>
      <c r="H1534" s="2">
        <f t="shared" si="35"/>
        <v>0.40000000000145519</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31174.32</v>
      </c>
      <c r="D1535" s="1">
        <v>0</v>
      </c>
      <c r="E1535" s="1">
        <v>0</v>
      </c>
      <c r="F1535" s="1">
        <v>0</v>
      </c>
      <c r="G1535" s="2">
        <f t="shared" si="34"/>
        <v>1745.7619199999999</v>
      </c>
      <c r="H1535" s="2">
        <f t="shared" si="35"/>
        <v>0.31999999999970896</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4848.16</v>
      </c>
      <c r="D1536" s="1">
        <v>0</v>
      </c>
      <c r="E1536" s="1">
        <v>0</v>
      </c>
      <c r="F1536" s="1">
        <v>0</v>
      </c>
      <c r="G1536" s="2">
        <f t="shared" si="34"/>
        <v>276.34512000000001</v>
      </c>
      <c r="H1536" s="2">
        <f t="shared" si="35"/>
        <v>0.15999999999985448</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26326.16</v>
      </c>
      <c r="D1537" s="1">
        <v>0</v>
      </c>
      <c r="E1537" s="1">
        <v>0</v>
      </c>
      <c r="F1537" s="1">
        <v>0</v>
      </c>
      <c r="G1537" s="2">
        <f t="shared" si="34"/>
        <v>1526.9172800000001</v>
      </c>
      <c r="H1537" s="2">
        <f t="shared" si="35"/>
        <v>0.15999999999985448</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1321747.77</v>
      </c>
      <c r="D1540" s="1">
        <v>0</v>
      </c>
      <c r="E1540" s="1">
        <v>0</v>
      </c>
      <c r="F1540" s="1">
        <v>0</v>
      </c>
      <c r="G1540" s="2">
        <f t="shared" si="34"/>
        <v>80626.613970000006</v>
      </c>
      <c r="H1540" s="2">
        <f t="shared" si="35"/>
        <v>0.22999999998137355</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1747.77</v>
      </c>
      <c r="D1542" s="1">
        <v>0</v>
      </c>
      <c r="E1542" s="1">
        <v>0</v>
      </c>
      <c r="F1542" s="1">
        <v>0</v>
      </c>
      <c r="G1542" s="2">
        <f t="shared" si="34"/>
        <v>110.10951</v>
      </c>
      <c r="H1542" s="2">
        <f t="shared" si="35"/>
        <v>0.23000000000001819</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1320000</v>
      </c>
      <c r="D1544" s="1">
        <v>0</v>
      </c>
      <c r="E1544" s="1">
        <v>0</v>
      </c>
      <c r="F1544" s="1">
        <v>0</v>
      </c>
      <c r="G1544" s="2">
        <f t="shared" si="34"/>
        <v>85800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14000</v>
      </c>
      <c r="D1550" s="1">
        <v>0</v>
      </c>
      <c r="E1550" s="1">
        <v>0</v>
      </c>
      <c r="F1550" s="1">
        <v>0</v>
      </c>
      <c r="G1550" s="2">
        <f t="shared" si="34"/>
        <v>993.99999999999989</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14000</v>
      </c>
      <c r="D1551" s="1">
        <v>0</v>
      </c>
      <c r="E1551" s="1">
        <v>0</v>
      </c>
      <c r="F1551" s="1">
        <v>0</v>
      </c>
      <c r="G1551" s="2">
        <f t="shared" si="34"/>
        <v>1007.9999999999999</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1320118.69</v>
      </c>
      <c r="D1555" s="1">
        <v>0</v>
      </c>
      <c r="E1555" s="1">
        <v>0</v>
      </c>
      <c r="F1555" s="1">
        <v>0</v>
      </c>
      <c r="G1555" s="2">
        <f t="shared" si="34"/>
        <v>100329.02043999999</v>
      </c>
      <c r="H1555" s="2">
        <f t="shared" si="35"/>
        <v>0.31000000005587935</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333000</v>
      </c>
      <c r="D1556" s="1">
        <v>0</v>
      </c>
      <c r="E1556" s="1">
        <v>0</v>
      </c>
      <c r="F1556" s="1">
        <v>0</v>
      </c>
      <c r="G1556" s="2">
        <f t="shared" si="34"/>
        <v>25641</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625197.96</v>
      </c>
      <c r="D1557" s="1">
        <v>0</v>
      </c>
      <c r="E1557" s="1">
        <v>0</v>
      </c>
      <c r="F1557" s="1">
        <v>0</v>
      </c>
      <c r="G1557" s="2">
        <f t="shared" si="34"/>
        <v>48765.440879999995</v>
      </c>
      <c r="H1557" s="2">
        <f t="shared" si="35"/>
        <v>4.0000000037252903E-2</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71751.399999999994</v>
      </c>
      <c r="D1558" s="1">
        <v>0</v>
      </c>
      <c r="E1558" s="1">
        <v>0</v>
      </c>
      <c r="F1558" s="1">
        <v>0</v>
      </c>
      <c r="G1558" s="2">
        <f t="shared" si="34"/>
        <v>5668.3606</v>
      </c>
      <c r="H1558" s="2">
        <f t="shared" si="35"/>
        <v>0.39999999999417923</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290169.33</v>
      </c>
      <c r="D1559" s="1">
        <v>0</v>
      </c>
      <c r="E1559" s="1">
        <v>0</v>
      </c>
      <c r="F1559" s="1">
        <v>0</v>
      </c>
      <c r="G1559" s="2">
        <f t="shared" si="34"/>
        <v>23213.546400000003</v>
      </c>
      <c r="H1559" s="2">
        <f t="shared" si="35"/>
        <v>0.33000000001629815</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4410434.79</v>
      </c>
      <c r="D1560" s="1">
        <v>0</v>
      </c>
      <c r="E1560" s="1">
        <v>0</v>
      </c>
      <c r="F1560" s="1">
        <v>0</v>
      </c>
      <c r="G1560" s="2">
        <f t="shared" si="34"/>
        <v>357245.21799000003</v>
      </c>
      <c r="H1560" s="2">
        <f t="shared" si="35"/>
        <v>0.2099999999627471</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1866380.27</v>
      </c>
      <c r="D1561" s="1">
        <v>0</v>
      </c>
      <c r="E1561" s="1">
        <v>0</v>
      </c>
      <c r="F1561" s="1">
        <v>0</v>
      </c>
      <c r="G1561" s="2">
        <f t="shared" si="34"/>
        <v>153043.18214000002</v>
      </c>
      <c r="H1561" s="2">
        <f t="shared" si="35"/>
        <v>0.27000000001862645</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91753.64</v>
      </c>
      <c r="D1562" s="1">
        <v>0</v>
      </c>
      <c r="E1562" s="1">
        <v>0</v>
      </c>
      <c r="F1562" s="1">
        <v>0</v>
      </c>
      <c r="G1562" s="2">
        <f t="shared" si="34"/>
        <v>7615.5521200000003</v>
      </c>
      <c r="H1562" s="2">
        <f t="shared" si="35"/>
        <v>0.36000000000058208</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1682924</v>
      </c>
      <c r="D1563" s="1">
        <v>0</v>
      </c>
      <c r="E1563" s="1">
        <v>0</v>
      </c>
      <c r="F1563" s="1">
        <v>0</v>
      </c>
      <c r="G1563" s="2">
        <f t="shared" si="34"/>
        <v>141365.61600000001</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769376.88</v>
      </c>
      <c r="D1564" s="1">
        <v>0</v>
      </c>
      <c r="E1564" s="1">
        <v>0</v>
      </c>
      <c r="F1564" s="1">
        <v>0</v>
      </c>
      <c r="G1564" s="2">
        <f t="shared" si="34"/>
        <v>65397.034800000009</v>
      </c>
      <c r="H1564" s="2">
        <f t="shared" si="35"/>
        <v>0.11999999999534339</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5299249.2699999996</v>
      </c>
      <c r="D1565" s="1">
        <v>0</v>
      </c>
      <c r="E1565" s="1">
        <v>0</v>
      </c>
      <c r="F1565" s="1">
        <v>0</v>
      </c>
      <c r="G1565" s="2">
        <f t="shared" si="34"/>
        <v>455735.43721999991</v>
      </c>
      <c r="H1565" s="2">
        <f t="shared" si="35"/>
        <v>0.26999999955296516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4317056</v>
      </c>
      <c r="D1566" s="1">
        <v>0</v>
      </c>
      <c r="E1566" s="1">
        <v>0</v>
      </c>
      <c r="F1566" s="1">
        <v>0</v>
      </c>
      <c r="G1566" s="2">
        <f t="shared" si="34"/>
        <v>375583.87199999997</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241761.05</v>
      </c>
      <c r="D1567" s="1">
        <v>0</v>
      </c>
      <c r="E1567" s="1">
        <v>0</v>
      </c>
      <c r="F1567" s="1">
        <v>0</v>
      </c>
      <c r="G1567" s="2">
        <f t="shared" si="34"/>
        <v>21274.972399999999</v>
      </c>
      <c r="H1567" s="2">
        <f t="shared" si="35"/>
        <v>4.9999999988358468E-2</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11750</v>
      </c>
      <c r="D1568" s="1">
        <v>0</v>
      </c>
      <c r="E1568" s="1">
        <v>0</v>
      </c>
      <c r="F1568" s="1">
        <v>0</v>
      </c>
      <c r="G1568" s="2">
        <f t="shared" si="34"/>
        <v>1045.75</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728682.22</v>
      </c>
      <c r="D1569" s="1">
        <v>0</v>
      </c>
      <c r="E1569" s="1">
        <v>0</v>
      </c>
      <c r="F1569" s="1">
        <v>0</v>
      </c>
      <c r="G1569" s="2">
        <f t="shared" si="34"/>
        <v>65581.399799999999</v>
      </c>
      <c r="H1569" s="2">
        <f t="shared" si="35"/>
        <v>0.21999999997206032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130833246.75000001</v>
      </c>
      <c r="D1576" s="1">
        <v>0</v>
      </c>
      <c r="E1576" s="1">
        <v>0</v>
      </c>
      <c r="F1576" s="1">
        <v>0</v>
      </c>
      <c r="G1576" s="2">
        <f t="shared" si="34"/>
        <v>12690824.934750002</v>
      </c>
      <c r="H1576" s="2">
        <f t="shared" si="35"/>
        <v>0.24999998509883881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408822.38</v>
      </c>
      <c r="D1577" s="1">
        <v>0</v>
      </c>
      <c r="E1577" s="1">
        <v>0</v>
      </c>
      <c r="F1577" s="1">
        <v>0</v>
      </c>
      <c r="G1577" s="2">
        <f t="shared" si="34"/>
        <v>40064.593240000002</v>
      </c>
      <c r="H1577" s="2">
        <f t="shared" si="35"/>
        <v>0.38000000000465661</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41577260.140000001</v>
      </c>
      <c r="D1578" s="1">
        <v>0</v>
      </c>
      <c r="E1578" s="1">
        <v>0</v>
      </c>
      <c r="F1578" s="1">
        <v>0</v>
      </c>
      <c r="G1578" s="2">
        <f t="shared" si="34"/>
        <v>4116148.7538600001</v>
      </c>
      <c r="H1578" s="2">
        <f t="shared" si="35"/>
        <v>0.14000000059604645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19597472.190000001</v>
      </c>
      <c r="D1579" s="1">
        <v>0</v>
      </c>
      <c r="E1579" s="1">
        <v>0</v>
      </c>
      <c r="F1579" s="1">
        <v>0</v>
      </c>
      <c r="G1579" s="2">
        <f t="shared" si="34"/>
        <v>1959747.2190000003</v>
      </c>
      <c r="H1579" s="2">
        <f t="shared" si="35"/>
        <v>0.19000000134110451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69249692.040000007</v>
      </c>
      <c r="D1580" s="13">
        <v>0</v>
      </c>
      <c r="E1580" s="13">
        <v>0</v>
      </c>
      <c r="F1580" s="13">
        <v>0</v>
      </c>
      <c r="G1580" s="14">
        <f t="shared" si="34"/>
        <v>6994218.896040001</v>
      </c>
      <c r="H1580" s="14">
        <f t="shared" si="35"/>
        <v>4.0000006556510925E-2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35724</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586502282</v>
      </c>
      <c r="I16" s="172">
        <f>'PR-RAS'!E6</f>
        <v>656839619.82999992</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450316498</v>
      </c>
      <c r="I17" s="172">
        <f>'PR-RAS'!E151</f>
        <v>487483503.21000004</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28234080</v>
      </c>
      <c r="I19" s="173">
        <f>'PR-RAS'!E646</f>
        <v>30423056.350000057</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1856112485</v>
      </c>
      <c r="I20" s="175">
        <f>BILANCA!E7</f>
        <v>1975523891.75</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524795885</v>
      </c>
      <c r="I21" s="177">
        <f>BILANCA!E68</f>
        <v>570441383.90999997</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148539184</v>
      </c>
      <c r="I22" s="177">
        <f>BILANCA!E176</f>
        <v>155698682.33999997</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2232369186</v>
      </c>
      <c r="I23" s="179">
        <f>BILANCA!E237</f>
        <v>2390266593.3200002</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45441861</v>
      </c>
      <c r="I24" s="175">
        <f>'RAS-funkcijski'!E5</f>
        <v>45769972.479999997</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30883595</v>
      </c>
      <c r="I25" s="177">
        <f>'RAS-funkcijski'!E35</f>
        <v>37371183.030000001</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236617526</v>
      </c>
      <c r="I27" s="177">
        <f>'RAS-funkcijski'!E114</f>
        <v>230443779.82999998</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613854207</v>
      </c>
      <c r="I28" s="181">
        <f>'RAS-funkcijski'!E141</f>
        <v>672489524.62999988</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11199486.199999999</v>
      </c>
      <c r="I29" s="175">
        <f>'P-VRIO'!E5</f>
        <v>4432213.58</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11199486.199999999</v>
      </c>
      <c r="I30" s="177">
        <f>'P-VRIO'!E22</f>
        <v>4244237.05</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996349.75</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996349.75</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148417259</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155608725.34000003</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24775478.589999996</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130833246.75000001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42" zoomScaleNormal="100" workbookViewId="0">
      <selection activeCell="E656" sqref="E656"/>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586502282</v>
      </c>
      <c r="E6" s="53">
        <f>E7+E44+E50+E82+E106+E124+E133+E139</f>
        <v>656839619.82999992</v>
      </c>
      <c r="F6" s="54">
        <f t="shared" ref="F6:F131" si="0">IF(D6&lt;&gt;0,IF(E6/D6&gt;=100,"&gt;&gt;100",E6/D6*100),"-")</f>
        <v>111.99267931066635</v>
      </c>
    </row>
    <row r="7" spans="1:25" ht="12.75" customHeight="1" x14ac:dyDescent="0.2">
      <c r="A7" s="55">
        <v>61</v>
      </c>
      <c r="B7" s="307" t="s">
        <v>57</v>
      </c>
      <c r="C7" s="52" t="s">
        <v>58</v>
      </c>
      <c r="D7" s="53">
        <f t="shared" ref="D7:E7" si="1">D8+D17+D23+D29+D37+D40</f>
        <v>213379706</v>
      </c>
      <c r="E7" s="53">
        <f t="shared" si="1"/>
        <v>276917135.89999998</v>
      </c>
      <c r="F7" s="54">
        <f t="shared" si="0"/>
        <v>129.77669764902572</v>
      </c>
    </row>
    <row r="8" spans="1:25" ht="12.75" customHeight="1" x14ac:dyDescent="0.2">
      <c r="A8" s="55">
        <v>611</v>
      </c>
      <c r="B8" s="87" t="s">
        <v>59</v>
      </c>
      <c r="C8" s="52" t="s">
        <v>60</v>
      </c>
      <c r="D8" s="53">
        <f t="shared" ref="D8:E8" si="2">SUM(D9:D14)-D15-D16</f>
        <v>165605685</v>
      </c>
      <c r="E8" s="53">
        <f t="shared" si="2"/>
        <v>208665730.21999997</v>
      </c>
      <c r="F8" s="54">
        <f t="shared" si="0"/>
        <v>126.00155014002084</v>
      </c>
    </row>
    <row r="9" spans="1:25" ht="12.75" customHeight="1" x14ac:dyDescent="0.2">
      <c r="A9" s="55">
        <v>6111</v>
      </c>
      <c r="B9" s="87" t="s">
        <v>61</v>
      </c>
      <c r="C9" s="52" t="s">
        <v>62</v>
      </c>
      <c r="D9" s="244">
        <v>152262212</v>
      </c>
      <c r="E9" s="244">
        <v>182700389.94999999</v>
      </c>
      <c r="F9" s="54">
        <f t="shared" si="0"/>
        <v>119.99063165455655</v>
      </c>
    </row>
    <row r="10" spans="1:25" ht="12.75" customHeight="1" x14ac:dyDescent="0.2">
      <c r="A10" s="55">
        <v>6112</v>
      </c>
      <c r="B10" s="87" t="s">
        <v>63</v>
      </c>
      <c r="C10" s="52" t="s">
        <v>64</v>
      </c>
      <c r="D10" s="244">
        <v>7582516</v>
      </c>
      <c r="E10" s="244">
        <v>9769076.5899999999</v>
      </c>
      <c r="F10" s="54">
        <f t="shared" si="0"/>
        <v>128.83687406660269</v>
      </c>
    </row>
    <row r="11" spans="1:25" ht="12.75" customHeight="1" x14ac:dyDescent="0.2">
      <c r="A11" s="55">
        <v>6113</v>
      </c>
      <c r="B11" s="87" t="s">
        <v>65</v>
      </c>
      <c r="C11" s="52" t="s">
        <v>66</v>
      </c>
      <c r="D11" s="244">
        <v>11114892</v>
      </c>
      <c r="E11" s="244">
        <v>12850574.859999999</v>
      </c>
      <c r="F11" s="54">
        <f t="shared" si="0"/>
        <v>115.61583198469225</v>
      </c>
    </row>
    <row r="12" spans="1:25" ht="12.75" customHeight="1" x14ac:dyDescent="0.2">
      <c r="A12" s="55">
        <v>6114</v>
      </c>
      <c r="B12" s="87" t="s">
        <v>67</v>
      </c>
      <c r="C12" s="52" t="s">
        <v>68</v>
      </c>
      <c r="D12" s="244">
        <v>11867576</v>
      </c>
      <c r="E12" s="244">
        <v>19031237.649999999</v>
      </c>
      <c r="F12" s="54">
        <f t="shared" si="0"/>
        <v>160.3633096598665</v>
      </c>
    </row>
    <row r="13" spans="1:25" ht="12.75" customHeight="1" x14ac:dyDescent="0.2">
      <c r="A13" s="55">
        <v>6115</v>
      </c>
      <c r="B13" s="87" t="s">
        <v>69</v>
      </c>
      <c r="C13" s="52" t="s">
        <v>70</v>
      </c>
      <c r="D13" s="244">
        <v>6742044</v>
      </c>
      <c r="E13" s="244">
        <v>7254389.54</v>
      </c>
      <c r="F13" s="54">
        <f t="shared" si="0"/>
        <v>107.5992612922728</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23963555</v>
      </c>
      <c r="E15" s="244">
        <v>22939938.370000001</v>
      </c>
      <c r="F15" s="54">
        <f t="shared" si="0"/>
        <v>95.72844417282829</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43737553</v>
      </c>
      <c r="E23" s="53">
        <f t="shared" si="4"/>
        <v>62190799.580000006</v>
      </c>
      <c r="F23" s="54">
        <f t="shared" si="0"/>
        <v>142.19085274386524</v>
      </c>
    </row>
    <row r="24" spans="1:6" ht="12.75" customHeight="1" x14ac:dyDescent="0.2">
      <c r="A24" s="55">
        <v>6131</v>
      </c>
      <c r="B24" s="87" t="s">
        <v>91</v>
      </c>
      <c r="C24" s="52" t="s">
        <v>92</v>
      </c>
      <c r="D24" s="244">
        <v>3413889</v>
      </c>
      <c r="E24" s="244">
        <v>3493015.7</v>
      </c>
      <c r="F24" s="54">
        <f t="shared" si="0"/>
        <v>102.31778771951872</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40323664</v>
      </c>
      <c r="E27" s="244">
        <v>58697783.880000003</v>
      </c>
      <c r="F27" s="54">
        <f t="shared" si="0"/>
        <v>145.56659305563107</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4036468</v>
      </c>
      <c r="E29" s="53">
        <f t="shared" si="5"/>
        <v>6060452.9100000001</v>
      </c>
      <c r="F29" s="54">
        <f t="shared" si="0"/>
        <v>150.14247381621755</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4009585</v>
      </c>
      <c r="E31" s="244">
        <v>6051503</v>
      </c>
      <c r="F31" s="54">
        <f t="shared" si="0"/>
        <v>150.9259187671542</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26883</v>
      </c>
      <c r="E33" s="244">
        <v>8949.91</v>
      </c>
      <c r="F33" s="54">
        <f t="shared" si="0"/>
        <v>33.292080496968346</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153.19</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153.19</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206817410</v>
      </c>
      <c r="E50" s="53">
        <f>E51+E54+E59+E62+E65+E68+E71+E74+E77</f>
        <v>210528764.72</v>
      </c>
      <c r="F50" s="54">
        <f t="shared" si="0"/>
        <v>101.79450788016347</v>
      </c>
    </row>
    <row r="51" spans="1:6" ht="12.75" customHeight="1" x14ac:dyDescent="0.2">
      <c r="A51" s="55">
        <v>631</v>
      </c>
      <c r="B51" s="88" t="s">
        <v>145</v>
      </c>
      <c r="C51" s="52" t="s">
        <v>146</v>
      </c>
      <c r="D51" s="53">
        <f t="shared" ref="D51:E51" si="10">D52+D53</f>
        <v>293733</v>
      </c>
      <c r="E51" s="53">
        <f t="shared" si="10"/>
        <v>91239.82</v>
      </c>
      <c r="F51" s="54">
        <f t="shared" si="0"/>
        <v>31.06216189532671</v>
      </c>
    </row>
    <row r="52" spans="1:6" ht="12.75" customHeight="1" x14ac:dyDescent="0.2">
      <c r="A52" s="55">
        <v>6311</v>
      </c>
      <c r="B52" s="88" t="s">
        <v>147</v>
      </c>
      <c r="C52" s="52" t="s">
        <v>148</v>
      </c>
      <c r="D52" s="244">
        <v>293733</v>
      </c>
      <c r="E52" s="244">
        <v>91239.82</v>
      </c>
      <c r="F52" s="54">
        <f t="shared" si="0"/>
        <v>31.06216189532671</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5316978</v>
      </c>
      <c r="E54" s="53">
        <f t="shared" si="11"/>
        <v>7219441.2400000002</v>
      </c>
      <c r="F54" s="54">
        <f t="shared" si="0"/>
        <v>135.78091239045941</v>
      </c>
    </row>
    <row r="55" spans="1:6" ht="12.75" customHeight="1" x14ac:dyDescent="0.2">
      <c r="A55" s="55">
        <v>6321</v>
      </c>
      <c r="B55" s="88" t="s">
        <v>153</v>
      </c>
      <c r="C55" s="52" t="s">
        <v>154</v>
      </c>
      <c r="D55" s="244">
        <v>2634</v>
      </c>
      <c r="E55" s="244">
        <v>0</v>
      </c>
      <c r="F55" s="54">
        <f t="shared" si="0"/>
        <v>0</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5314344</v>
      </c>
      <c r="E57" s="244">
        <v>7219441.2400000002</v>
      </c>
      <c r="F57" s="54">
        <f t="shared" si="0"/>
        <v>135.84821080456967</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 t="shared" ref="D59:E59" si="12">SUM(D60:D61)</f>
        <v>10625781</v>
      </c>
      <c r="E59" s="53">
        <f t="shared" si="12"/>
        <v>9778091.6400000006</v>
      </c>
      <c r="F59" s="54">
        <f t="shared" si="0"/>
        <v>92.022333605407454</v>
      </c>
    </row>
    <row r="60" spans="1:6" ht="24" x14ac:dyDescent="0.2">
      <c r="A60" s="55">
        <v>6331</v>
      </c>
      <c r="B60" s="88" t="s">
        <v>163</v>
      </c>
      <c r="C60" s="52" t="s">
        <v>164</v>
      </c>
      <c r="D60" s="244">
        <v>4574002</v>
      </c>
      <c r="E60" s="244">
        <v>6051127.5899999999</v>
      </c>
      <c r="F60" s="54">
        <f t="shared" si="0"/>
        <v>132.2939428098195</v>
      </c>
    </row>
    <row r="61" spans="1:6" ht="24" x14ac:dyDescent="0.2">
      <c r="A61" s="55">
        <v>6332</v>
      </c>
      <c r="B61" s="88" t="s">
        <v>165</v>
      </c>
      <c r="C61" s="52" t="s">
        <v>166</v>
      </c>
      <c r="D61" s="244">
        <v>6051779</v>
      </c>
      <c r="E61" s="244">
        <v>3726964.05</v>
      </c>
      <c r="F61" s="54">
        <f t="shared" si="0"/>
        <v>61.584602643288854</v>
      </c>
    </row>
    <row r="62" spans="1:6" ht="12.75" customHeight="1" x14ac:dyDescent="0.2">
      <c r="A62" s="55">
        <v>634</v>
      </c>
      <c r="B62" s="87" t="s">
        <v>167</v>
      </c>
      <c r="C62" s="52" t="s">
        <v>168</v>
      </c>
      <c r="D62" s="53">
        <f t="shared" ref="D62:E62" si="13">SUM(D63:D64)</f>
        <v>27712274</v>
      </c>
      <c r="E62" s="53">
        <f t="shared" si="13"/>
        <v>20300532.350000001</v>
      </c>
      <c r="F62" s="54">
        <f t="shared" si="0"/>
        <v>73.2546609130669</v>
      </c>
    </row>
    <row r="63" spans="1:6" ht="12.75" customHeight="1" x14ac:dyDescent="0.2">
      <c r="A63" s="55">
        <v>6341</v>
      </c>
      <c r="B63" s="87" t="s">
        <v>169</v>
      </c>
      <c r="C63" s="52" t="s">
        <v>170</v>
      </c>
      <c r="D63" s="244">
        <v>4212274</v>
      </c>
      <c r="E63" s="244">
        <v>3900532.35</v>
      </c>
      <c r="F63" s="54">
        <f t="shared" si="0"/>
        <v>92.59920769636544</v>
      </c>
    </row>
    <row r="64" spans="1:6" ht="12.75" customHeight="1" x14ac:dyDescent="0.2">
      <c r="A64" s="55">
        <v>6342</v>
      </c>
      <c r="B64" s="87" t="s">
        <v>171</v>
      </c>
      <c r="C64" s="52" t="s">
        <v>172</v>
      </c>
      <c r="D64" s="244">
        <v>23500000</v>
      </c>
      <c r="E64" s="244">
        <v>16400000</v>
      </c>
      <c r="F64" s="54">
        <f t="shared" si="0"/>
        <v>69.787234042553195</v>
      </c>
    </row>
    <row r="65" spans="1:6" ht="12.75" customHeight="1" x14ac:dyDescent="0.2">
      <c r="A65" s="55">
        <v>635</v>
      </c>
      <c r="B65" s="87" t="s">
        <v>173</v>
      </c>
      <c r="C65" s="52" t="s">
        <v>174</v>
      </c>
      <c r="D65" s="53">
        <f t="shared" ref="D65:E65" si="14">SUM(D66:D67)</f>
        <v>18091310</v>
      </c>
      <c r="E65" s="53">
        <f t="shared" si="14"/>
        <v>16720679.260000002</v>
      </c>
      <c r="F65" s="54">
        <f t="shared" si="0"/>
        <v>92.423817070184526</v>
      </c>
    </row>
    <row r="66" spans="1:6" ht="12.75" customHeight="1" x14ac:dyDescent="0.2">
      <c r="A66" s="55">
        <v>6351</v>
      </c>
      <c r="B66" s="87" t="s">
        <v>175</v>
      </c>
      <c r="C66" s="52" t="s">
        <v>176</v>
      </c>
      <c r="D66" s="244">
        <v>15371028</v>
      </c>
      <c r="E66" s="244">
        <v>13967828.550000001</v>
      </c>
      <c r="F66" s="54">
        <f t="shared" si="0"/>
        <v>90.871141149440376</v>
      </c>
    </row>
    <row r="67" spans="1:6" ht="12.75" customHeight="1" x14ac:dyDescent="0.2">
      <c r="A67" s="55">
        <v>6352</v>
      </c>
      <c r="B67" s="87" t="s">
        <v>177</v>
      </c>
      <c r="C67" s="52" t="s">
        <v>178</v>
      </c>
      <c r="D67" s="244">
        <v>2720282</v>
      </c>
      <c r="E67" s="244">
        <v>2752850.71</v>
      </c>
      <c r="F67" s="54">
        <f t="shared" si="0"/>
        <v>101.19725491695345</v>
      </c>
    </row>
    <row r="68" spans="1:6" ht="24" x14ac:dyDescent="0.2">
      <c r="A68" s="55" t="s">
        <v>179</v>
      </c>
      <c r="B68" s="234" t="s">
        <v>180</v>
      </c>
      <c r="C68" s="52" t="s">
        <v>179</v>
      </c>
      <c r="D68" s="53">
        <f t="shared" ref="D68:E68" si="15">SUM(D69:D70)</f>
        <v>110796700</v>
      </c>
      <c r="E68" s="53">
        <f t="shared" si="15"/>
        <v>117738960.57000001</v>
      </c>
      <c r="F68" s="54">
        <f t="shared" si="0"/>
        <v>106.26576474750603</v>
      </c>
    </row>
    <row r="69" spans="1:6" ht="12.75" customHeight="1" x14ac:dyDescent="0.2">
      <c r="A69" s="55" t="s">
        <v>181</v>
      </c>
      <c r="B69" s="87" t="s">
        <v>182</v>
      </c>
      <c r="C69" s="52" t="s">
        <v>181</v>
      </c>
      <c r="D69" s="244">
        <v>108582531</v>
      </c>
      <c r="E69" s="244">
        <v>116230281.62</v>
      </c>
      <c r="F69" s="54">
        <f t="shared" si="0"/>
        <v>107.04326059594247</v>
      </c>
    </row>
    <row r="70" spans="1:6" ht="24" x14ac:dyDescent="0.2">
      <c r="A70" s="55" t="s">
        <v>183</v>
      </c>
      <c r="B70" s="87" t="s">
        <v>184</v>
      </c>
      <c r="C70" s="52" t="s">
        <v>183</v>
      </c>
      <c r="D70" s="244">
        <v>2214169</v>
      </c>
      <c r="E70" s="244">
        <v>1508678.95</v>
      </c>
      <c r="F70" s="54">
        <f t="shared" si="0"/>
        <v>68.137479569084377</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33980634</v>
      </c>
      <c r="E74" s="53">
        <f t="shared" si="17"/>
        <v>38679819.840000004</v>
      </c>
      <c r="F74" s="54">
        <f t="shared" si="0"/>
        <v>113.82901166588005</v>
      </c>
    </row>
    <row r="75" spans="1:6" ht="12.75" customHeight="1" x14ac:dyDescent="0.2">
      <c r="A75" s="55" t="s">
        <v>193</v>
      </c>
      <c r="B75" s="87" t="s">
        <v>194</v>
      </c>
      <c r="C75" s="52" t="s">
        <v>193</v>
      </c>
      <c r="D75" s="244">
        <f>8464706+687</f>
        <v>8465393</v>
      </c>
      <c r="E75" s="244">
        <v>7612404.3399999999</v>
      </c>
      <c r="F75" s="54">
        <f t="shared" si="0"/>
        <v>89.923814995948803</v>
      </c>
    </row>
    <row r="76" spans="1:6" ht="12.75" customHeight="1" x14ac:dyDescent="0.2">
      <c r="A76" s="55" t="s">
        <v>195</v>
      </c>
      <c r="B76" s="87" t="s">
        <v>196</v>
      </c>
      <c r="C76" s="52" t="s">
        <v>195</v>
      </c>
      <c r="D76" s="244">
        <v>25515241</v>
      </c>
      <c r="E76" s="244">
        <v>31067415.5</v>
      </c>
      <c r="F76" s="54">
        <f t="shared" si="0"/>
        <v>121.76022754400006</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v>0</v>
      </c>
      <c r="F78" s="54" t="str">
        <f t="shared" si="0"/>
        <v>-</v>
      </c>
    </row>
    <row r="79" spans="1:6" ht="12.75" customHeight="1" x14ac:dyDescent="0.2">
      <c r="A79" s="55">
        <v>6392</v>
      </c>
      <c r="B79" s="87" t="s">
        <v>201</v>
      </c>
      <c r="C79" s="52" t="s">
        <v>202</v>
      </c>
      <c r="D79" s="244">
        <v>0</v>
      </c>
      <c r="E79" s="244">
        <v>0</v>
      </c>
      <c r="F79" s="54" t="str">
        <f t="shared" si="0"/>
        <v>-</v>
      </c>
    </row>
    <row r="80" spans="1:6" ht="24" x14ac:dyDescent="0.2">
      <c r="A80" s="55">
        <v>6393</v>
      </c>
      <c r="B80" s="87" t="s">
        <v>203</v>
      </c>
      <c r="C80" s="52" t="s">
        <v>204</v>
      </c>
      <c r="D80" s="244">
        <v>0</v>
      </c>
      <c r="E80" s="244">
        <v>0</v>
      </c>
      <c r="F80" s="54" t="str">
        <f t="shared" si="0"/>
        <v>-</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30546564</v>
      </c>
      <c r="E82" s="53">
        <f t="shared" si="19"/>
        <v>33429777.309999999</v>
      </c>
      <c r="F82" s="54">
        <f t="shared" si="0"/>
        <v>109.43874836462786</v>
      </c>
    </row>
    <row r="83" spans="1:6" ht="12.75" customHeight="1" x14ac:dyDescent="0.2">
      <c r="A83" s="55">
        <v>641</v>
      </c>
      <c r="B83" s="87" t="s">
        <v>209</v>
      </c>
      <c r="C83" s="52" t="s">
        <v>210</v>
      </c>
      <c r="D83" s="53">
        <f t="shared" ref="D83:E83" si="20">SUM(D84:D90)</f>
        <v>2894982</v>
      </c>
      <c r="E83" s="53">
        <f t="shared" si="20"/>
        <v>1935040.0500000003</v>
      </c>
      <c r="F83" s="54">
        <f t="shared" si="0"/>
        <v>66.841177250843018</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92967</v>
      </c>
      <c r="E85" s="244">
        <v>16144.54</v>
      </c>
      <c r="F85" s="54">
        <f t="shared" si="0"/>
        <v>17.36588251745243</v>
      </c>
    </row>
    <row r="86" spans="1:6" ht="12.75" customHeight="1" x14ac:dyDescent="0.2">
      <c r="A86" s="55">
        <v>6414</v>
      </c>
      <c r="B86" s="87" t="s">
        <v>215</v>
      </c>
      <c r="C86" s="52" t="s">
        <v>216</v>
      </c>
      <c r="D86" s="244">
        <v>2411305</v>
      </c>
      <c r="E86" s="244">
        <v>1917300.05</v>
      </c>
      <c r="F86" s="54">
        <f t="shared" si="0"/>
        <v>79.512962897684034</v>
      </c>
    </row>
    <row r="87" spans="1:6" ht="12.75" customHeight="1" x14ac:dyDescent="0.2">
      <c r="A87" s="55">
        <v>6415</v>
      </c>
      <c r="B87" s="87" t="s">
        <v>217</v>
      </c>
      <c r="C87" s="52" t="s">
        <v>218</v>
      </c>
      <c r="D87" s="244">
        <v>390704</v>
      </c>
      <c r="E87" s="244">
        <v>1595.1</v>
      </c>
      <c r="F87" s="54">
        <f t="shared" si="0"/>
        <v>0.40826303288422949</v>
      </c>
    </row>
    <row r="88" spans="1:6" ht="12.75" customHeight="1" x14ac:dyDescent="0.2">
      <c r="A88" s="55">
        <v>6416</v>
      </c>
      <c r="B88" s="87" t="s">
        <v>219</v>
      </c>
      <c r="C88" s="52" t="s">
        <v>220</v>
      </c>
      <c r="D88" s="244">
        <v>0</v>
      </c>
      <c r="E88" s="244">
        <v>0</v>
      </c>
      <c r="F88" s="54" t="str">
        <f t="shared" si="0"/>
        <v>-</v>
      </c>
    </row>
    <row r="89" spans="1:6" ht="24"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6</v>
      </c>
      <c r="E90" s="244">
        <v>0.36</v>
      </c>
      <c r="F90" s="54">
        <f t="shared" si="0"/>
        <v>6</v>
      </c>
    </row>
    <row r="91" spans="1:6" ht="12.75" customHeight="1" x14ac:dyDescent="0.2">
      <c r="A91" s="55">
        <v>642</v>
      </c>
      <c r="B91" s="87" t="s">
        <v>225</v>
      </c>
      <c r="C91" s="52" t="s">
        <v>226</v>
      </c>
      <c r="D91" s="53">
        <f t="shared" ref="D91:E91" si="21">SUM(D92:D97)</f>
        <v>27651582</v>
      </c>
      <c r="E91" s="53">
        <f t="shared" si="21"/>
        <v>31494737.259999998</v>
      </c>
      <c r="F91" s="54">
        <f t="shared" si="0"/>
        <v>113.89850049085798</v>
      </c>
    </row>
    <row r="92" spans="1:6" ht="12.75" customHeight="1" x14ac:dyDescent="0.2">
      <c r="A92" s="55">
        <v>6421</v>
      </c>
      <c r="B92" s="87" t="s">
        <v>227</v>
      </c>
      <c r="C92" s="52" t="s">
        <v>228</v>
      </c>
      <c r="D92" s="244">
        <v>1948058</v>
      </c>
      <c r="E92" s="244">
        <v>1994958.78</v>
      </c>
      <c r="F92" s="54">
        <f t="shared" si="0"/>
        <v>102.40756589382862</v>
      </c>
    </row>
    <row r="93" spans="1:6" ht="12.75" customHeight="1" x14ac:dyDescent="0.2">
      <c r="A93" s="55">
        <v>6422</v>
      </c>
      <c r="B93" s="87" t="s">
        <v>229</v>
      </c>
      <c r="C93" s="52" t="s">
        <v>230</v>
      </c>
      <c r="D93" s="244">
        <v>20826655</v>
      </c>
      <c r="E93" s="244">
        <v>26133681.629999999</v>
      </c>
      <c r="F93" s="54">
        <f t="shared" si="0"/>
        <v>125.48189630067814</v>
      </c>
    </row>
    <row r="94" spans="1:6" ht="12.75" customHeight="1" x14ac:dyDescent="0.2">
      <c r="A94" s="55">
        <v>6423</v>
      </c>
      <c r="B94" s="87" t="s">
        <v>231</v>
      </c>
      <c r="C94" s="52" t="s">
        <v>232</v>
      </c>
      <c r="D94" s="244">
        <v>4010462</v>
      </c>
      <c r="E94" s="244">
        <v>2661735.15</v>
      </c>
      <c r="F94" s="54">
        <f t="shared" si="0"/>
        <v>66.369788568000388</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866407</v>
      </c>
      <c r="E97" s="244">
        <v>704361.7</v>
      </c>
      <c r="F97" s="54">
        <f t="shared" si="0"/>
        <v>81.296861636621117</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0</v>
      </c>
      <c r="E100" s="244">
        <v>0</v>
      </c>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115676402</v>
      </c>
      <c r="E106" s="53">
        <f t="shared" si="23"/>
        <v>126905887.63</v>
      </c>
      <c r="F106" s="54">
        <f t="shared" si="0"/>
        <v>109.70767195023925</v>
      </c>
    </row>
    <row r="107" spans="1:6" ht="12.75" customHeight="1" x14ac:dyDescent="0.2">
      <c r="A107" s="55">
        <v>651</v>
      </c>
      <c r="B107" s="87" t="s">
        <v>257</v>
      </c>
      <c r="C107" s="52" t="s">
        <v>258</v>
      </c>
      <c r="D107" s="53">
        <f t="shared" ref="D107:E107" si="24">SUM(D108:D111)</f>
        <v>5325696</v>
      </c>
      <c r="E107" s="53">
        <f t="shared" si="24"/>
        <v>7484379.75</v>
      </c>
      <c r="F107" s="54">
        <f t="shared" si="0"/>
        <v>140.5333640898767</v>
      </c>
    </row>
    <row r="108" spans="1:6" ht="12.75" customHeight="1" x14ac:dyDescent="0.2">
      <c r="A108" s="55">
        <v>6511</v>
      </c>
      <c r="B108" s="87" t="s">
        <v>259</v>
      </c>
      <c r="C108" s="52" t="s">
        <v>260</v>
      </c>
      <c r="D108" s="244">
        <v>843526</v>
      </c>
      <c r="E108" s="244">
        <v>545070.78</v>
      </c>
      <c r="F108" s="54">
        <f t="shared" si="0"/>
        <v>64.618136251876052</v>
      </c>
    </row>
    <row r="109" spans="1:6" ht="12.75" customHeight="1" x14ac:dyDescent="0.2">
      <c r="A109" s="55">
        <v>6512</v>
      </c>
      <c r="B109" s="87" t="s">
        <v>261</v>
      </c>
      <c r="C109" s="52" t="s">
        <v>262</v>
      </c>
      <c r="D109" s="244">
        <v>2376292</v>
      </c>
      <c r="E109" s="244">
        <v>3879205.19</v>
      </c>
      <c r="F109" s="54">
        <f t="shared" si="0"/>
        <v>163.24614946311311</v>
      </c>
    </row>
    <row r="110" spans="1:6" ht="12.75" customHeight="1" x14ac:dyDescent="0.2">
      <c r="A110" s="55">
        <v>6513</v>
      </c>
      <c r="B110" s="87" t="s">
        <v>263</v>
      </c>
      <c r="C110" s="52" t="s">
        <v>264</v>
      </c>
      <c r="D110" s="244">
        <v>0</v>
      </c>
      <c r="E110" s="244">
        <v>0</v>
      </c>
      <c r="F110" s="54" t="str">
        <f t="shared" si="0"/>
        <v>-</v>
      </c>
    </row>
    <row r="111" spans="1:6" ht="12.75" customHeight="1" x14ac:dyDescent="0.2">
      <c r="A111" s="55">
        <v>6514</v>
      </c>
      <c r="B111" s="87" t="s">
        <v>265</v>
      </c>
      <c r="C111" s="52" t="s">
        <v>266</v>
      </c>
      <c r="D111" s="244">
        <v>2105878</v>
      </c>
      <c r="E111" s="244">
        <v>3060103.78</v>
      </c>
      <c r="F111" s="54">
        <f t="shared" si="0"/>
        <v>145.31249103699264</v>
      </c>
    </row>
    <row r="112" spans="1:6" ht="12.75" customHeight="1" x14ac:dyDescent="0.2">
      <c r="A112" s="55">
        <v>652</v>
      </c>
      <c r="B112" s="87" t="s">
        <v>267</v>
      </c>
      <c r="C112" s="52" t="s">
        <v>268</v>
      </c>
      <c r="D112" s="53">
        <f t="shared" ref="D112:E112" si="25">SUM(D113:D119)</f>
        <v>15096083</v>
      </c>
      <c r="E112" s="53">
        <f t="shared" si="25"/>
        <v>15865624.189999999</v>
      </c>
      <c r="F112" s="54">
        <f t="shared" si="0"/>
        <v>105.09762161482553</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185090</v>
      </c>
      <c r="E114" s="244">
        <v>257550.19</v>
      </c>
      <c r="F114" s="54">
        <f t="shared" si="0"/>
        <v>139.14862499324653</v>
      </c>
    </row>
    <row r="115" spans="1:6" ht="12.75" customHeight="1" x14ac:dyDescent="0.2">
      <c r="A115" s="55">
        <v>6524</v>
      </c>
      <c r="B115" s="87" t="s">
        <v>273</v>
      </c>
      <c r="C115" s="52" t="s">
        <v>274</v>
      </c>
      <c r="D115" s="244">
        <v>5113</v>
      </c>
      <c r="E115" s="244">
        <v>45.9</v>
      </c>
      <c r="F115" s="54">
        <f t="shared" si="0"/>
        <v>0.89771171523567383</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14905880</v>
      </c>
      <c r="E117" s="244">
        <v>15608028.1</v>
      </c>
      <c r="F117" s="54">
        <f t="shared" si="0"/>
        <v>104.71054442944663</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95254623</v>
      </c>
      <c r="E120" s="53">
        <f t="shared" si="26"/>
        <v>103555883.69</v>
      </c>
      <c r="F120" s="54">
        <f t="shared" si="0"/>
        <v>108.71481134306731</v>
      </c>
    </row>
    <row r="121" spans="1:6" ht="12.75" customHeight="1" x14ac:dyDescent="0.2">
      <c r="A121" s="55">
        <v>6531</v>
      </c>
      <c r="B121" s="87" t="s">
        <v>285</v>
      </c>
      <c r="C121" s="52" t="s">
        <v>286</v>
      </c>
      <c r="D121" s="244">
        <v>36847082</v>
      </c>
      <c r="E121" s="244">
        <v>40374264.439999998</v>
      </c>
      <c r="F121" s="54">
        <f t="shared" si="0"/>
        <v>109.57248782956543</v>
      </c>
    </row>
    <row r="122" spans="1:6" ht="12.75" customHeight="1" x14ac:dyDescent="0.2">
      <c r="A122" s="55">
        <v>6532</v>
      </c>
      <c r="B122" s="87" t="s">
        <v>287</v>
      </c>
      <c r="C122" s="52" t="s">
        <v>288</v>
      </c>
      <c r="D122" s="244">
        <v>58407541</v>
      </c>
      <c r="E122" s="244">
        <v>63181619.25</v>
      </c>
      <c r="F122" s="54">
        <f t="shared" si="0"/>
        <v>108.17373607630563</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18562492</v>
      </c>
      <c r="E124" s="53">
        <f t="shared" si="27"/>
        <v>7291017.2799999993</v>
      </c>
      <c r="F124" s="54">
        <f t="shared" si="0"/>
        <v>39.278224497012573</v>
      </c>
    </row>
    <row r="125" spans="1:6" ht="12.75" customHeight="1" x14ac:dyDescent="0.2">
      <c r="A125" s="55">
        <v>661</v>
      </c>
      <c r="B125" s="88" t="s">
        <v>293</v>
      </c>
      <c r="C125" s="52" t="s">
        <v>294</v>
      </c>
      <c r="D125" s="53">
        <f t="shared" ref="D125:E125" si="28">SUM(D126:D127)</f>
        <v>4936162</v>
      </c>
      <c r="E125" s="53">
        <f t="shared" si="28"/>
        <v>5919476.2199999997</v>
      </c>
      <c r="F125" s="54">
        <f t="shared" si="0"/>
        <v>119.9206229455192</v>
      </c>
    </row>
    <row r="126" spans="1:6" ht="12.75" customHeight="1" x14ac:dyDescent="0.2">
      <c r="A126" s="55">
        <v>6614</v>
      </c>
      <c r="B126" s="88" t="s">
        <v>295</v>
      </c>
      <c r="C126" s="52" t="s">
        <v>296</v>
      </c>
      <c r="D126" s="244">
        <v>10394</v>
      </c>
      <c r="E126" s="244">
        <v>81925.009999999995</v>
      </c>
      <c r="F126" s="54">
        <f t="shared" si="0"/>
        <v>788.19520877429284</v>
      </c>
    </row>
    <row r="127" spans="1:6" ht="12.75" customHeight="1" x14ac:dyDescent="0.2">
      <c r="A127" s="55">
        <v>6615</v>
      </c>
      <c r="B127" s="88" t="s">
        <v>297</v>
      </c>
      <c r="C127" s="52" t="s">
        <v>298</v>
      </c>
      <c r="D127" s="244">
        <v>4925768</v>
      </c>
      <c r="E127" s="244">
        <v>5837551.21</v>
      </c>
      <c r="F127" s="54">
        <f t="shared" si="0"/>
        <v>118.51047816299915</v>
      </c>
    </row>
    <row r="128" spans="1:6" ht="24" x14ac:dyDescent="0.2">
      <c r="A128" s="55">
        <v>663</v>
      </c>
      <c r="B128" s="233" t="s">
        <v>299</v>
      </c>
      <c r="C128" s="52" t="s">
        <v>300</v>
      </c>
      <c r="D128" s="53">
        <f t="shared" ref="D128:E128" si="29">SUM(D129:D132)</f>
        <v>13626330</v>
      </c>
      <c r="E128" s="53">
        <f t="shared" si="29"/>
        <v>1371541.06</v>
      </c>
      <c r="F128" s="54">
        <f t="shared" si="0"/>
        <v>10.065373875430875</v>
      </c>
    </row>
    <row r="129" spans="1:6" ht="12.75" customHeight="1" x14ac:dyDescent="0.2">
      <c r="A129" s="55">
        <v>6631</v>
      </c>
      <c r="B129" s="88" t="s">
        <v>301</v>
      </c>
      <c r="C129" s="52" t="s">
        <v>302</v>
      </c>
      <c r="D129" s="244">
        <v>453441</v>
      </c>
      <c r="E129" s="244">
        <v>527755.34</v>
      </c>
      <c r="F129" s="54">
        <f t="shared" si="0"/>
        <v>116.38897673567232</v>
      </c>
    </row>
    <row r="130" spans="1:6" ht="12.75" customHeight="1" x14ac:dyDescent="0.2">
      <c r="A130" s="55">
        <v>6632</v>
      </c>
      <c r="B130" s="234" t="s">
        <v>303</v>
      </c>
      <c r="C130" s="52" t="s">
        <v>304</v>
      </c>
      <c r="D130" s="244">
        <v>13172889</v>
      </c>
      <c r="E130" s="244">
        <v>843785.72</v>
      </c>
      <c r="F130" s="54">
        <f t="shared" si="0"/>
        <v>6.4054720266753931</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v>0</v>
      </c>
      <c r="E135" s="244">
        <v>0</v>
      </c>
      <c r="F135" s="54" t="str">
        <f t="shared" si="31"/>
        <v>-</v>
      </c>
    </row>
    <row r="136" spans="1:6" ht="24" x14ac:dyDescent="0.2">
      <c r="A136" s="55">
        <v>6712</v>
      </c>
      <c r="B136" s="234" t="s">
        <v>315</v>
      </c>
      <c r="C136" s="52" t="s">
        <v>316</v>
      </c>
      <c r="D136" s="244">
        <v>0</v>
      </c>
      <c r="E136" s="244">
        <v>0</v>
      </c>
      <c r="F136" s="54" t="str">
        <f t="shared" si="31"/>
        <v>-</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1519708</v>
      </c>
      <c r="E139" s="53">
        <f t="shared" si="33"/>
        <v>1767036.99</v>
      </c>
      <c r="F139" s="54">
        <f t="shared" si="31"/>
        <v>116.27477054802632</v>
      </c>
    </row>
    <row r="140" spans="1:6" ht="12.75" customHeight="1" x14ac:dyDescent="0.2">
      <c r="A140" s="55">
        <v>681</v>
      </c>
      <c r="B140" s="87" t="s">
        <v>323</v>
      </c>
      <c r="C140" s="52" t="s">
        <v>324</v>
      </c>
      <c r="D140" s="53">
        <f t="shared" ref="D140:E140" si="34">SUM(D141:D149)</f>
        <v>1380568</v>
      </c>
      <c r="E140" s="53">
        <f t="shared" si="34"/>
        <v>1596853.02</v>
      </c>
      <c r="F140" s="54">
        <f t="shared" si="31"/>
        <v>115.66637934531295</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1380568</v>
      </c>
      <c r="E149" s="244">
        <v>1596853.02</v>
      </c>
      <c r="F149" s="54">
        <f t="shared" si="31"/>
        <v>115.66637934531295</v>
      </c>
    </row>
    <row r="150" spans="1:6" ht="12.75" customHeight="1" x14ac:dyDescent="0.2">
      <c r="A150" s="55">
        <v>683</v>
      </c>
      <c r="B150" s="87" t="s">
        <v>343</v>
      </c>
      <c r="C150" s="52" t="s">
        <v>344</v>
      </c>
      <c r="D150" s="244">
        <v>139140</v>
      </c>
      <c r="E150" s="244">
        <v>170183.97</v>
      </c>
      <c r="F150" s="54">
        <f t="shared" si="31"/>
        <v>122.31131953428202</v>
      </c>
    </row>
    <row r="151" spans="1:6" ht="12.75" customHeight="1" x14ac:dyDescent="0.2">
      <c r="A151" s="55">
        <v>3</v>
      </c>
      <c r="B151" s="87" t="s">
        <v>345</v>
      </c>
      <c r="C151" s="52" t="s">
        <v>53</v>
      </c>
      <c r="D151" s="53">
        <f t="shared" ref="D151:E151" si="35">D152+D163+D196+D215+D224+D252+D263</f>
        <v>450316498</v>
      </c>
      <c r="E151" s="53">
        <f t="shared" si="35"/>
        <v>487483503.21000004</v>
      </c>
      <c r="F151" s="54">
        <f t="shared" si="31"/>
        <v>108.25352954534657</v>
      </c>
    </row>
    <row r="152" spans="1:6" ht="12.75" customHeight="1" x14ac:dyDescent="0.2">
      <c r="A152" s="55">
        <v>31</v>
      </c>
      <c r="B152" s="87" t="s">
        <v>346</v>
      </c>
      <c r="C152" s="52" t="s">
        <v>347</v>
      </c>
      <c r="D152" s="53">
        <f t="shared" ref="D152:E152" si="36">D153+D158+D159</f>
        <v>213066293</v>
      </c>
      <c r="E152" s="53">
        <f t="shared" si="36"/>
        <v>222981229.03999999</v>
      </c>
      <c r="F152" s="54">
        <f t="shared" si="31"/>
        <v>104.65345123360268</v>
      </c>
    </row>
    <row r="153" spans="1:6" ht="12.75" customHeight="1" x14ac:dyDescent="0.2">
      <c r="A153" s="55">
        <v>311</v>
      </c>
      <c r="B153" s="87" t="s">
        <v>348</v>
      </c>
      <c r="C153" s="52" t="s">
        <v>349</v>
      </c>
      <c r="D153" s="53">
        <f t="shared" ref="D153:E153" si="37">SUM(D154:D157)</f>
        <v>175020670</v>
      </c>
      <c r="E153" s="53">
        <f t="shared" si="37"/>
        <v>183303301.99000001</v>
      </c>
      <c r="F153" s="54">
        <f t="shared" si="31"/>
        <v>104.73237360478622</v>
      </c>
    </row>
    <row r="154" spans="1:6" ht="12.75" customHeight="1" x14ac:dyDescent="0.2">
      <c r="A154" s="55">
        <v>3111</v>
      </c>
      <c r="B154" s="87" t="s">
        <v>350</v>
      </c>
      <c r="C154" s="52" t="s">
        <v>351</v>
      </c>
      <c r="D154" s="244">
        <v>171487500</v>
      </c>
      <c r="E154" s="244">
        <v>180338862.55000001</v>
      </c>
      <c r="F154" s="54">
        <f t="shared" si="31"/>
        <v>105.16152054814492</v>
      </c>
    </row>
    <row r="155" spans="1:6" ht="12.75" customHeight="1" x14ac:dyDescent="0.2">
      <c r="A155" s="55">
        <v>3112</v>
      </c>
      <c r="B155" s="87" t="s">
        <v>352</v>
      </c>
      <c r="C155" s="52" t="s">
        <v>353</v>
      </c>
      <c r="D155" s="244">
        <v>6400</v>
      </c>
      <c r="E155" s="244">
        <v>11700</v>
      </c>
      <c r="F155" s="54">
        <f t="shared" si="31"/>
        <v>182.8125</v>
      </c>
    </row>
    <row r="156" spans="1:6" ht="12.75" customHeight="1" x14ac:dyDescent="0.2">
      <c r="A156" s="55">
        <v>3113</v>
      </c>
      <c r="B156" s="87" t="s">
        <v>354</v>
      </c>
      <c r="C156" s="52" t="s">
        <v>355</v>
      </c>
      <c r="D156" s="244">
        <v>216178</v>
      </c>
      <c r="E156" s="244">
        <v>197186.98</v>
      </c>
      <c r="F156" s="54">
        <f t="shared" si="31"/>
        <v>91.215100519016744</v>
      </c>
    </row>
    <row r="157" spans="1:6" ht="12.75" customHeight="1" x14ac:dyDescent="0.2">
      <c r="A157" s="55">
        <v>3114</v>
      </c>
      <c r="B157" s="87" t="s">
        <v>356</v>
      </c>
      <c r="C157" s="52" t="s">
        <v>357</v>
      </c>
      <c r="D157" s="244">
        <v>3310592</v>
      </c>
      <c r="E157" s="244">
        <v>2755552.46</v>
      </c>
      <c r="F157" s="54">
        <f t="shared" si="31"/>
        <v>83.234432391548097</v>
      </c>
    </row>
    <row r="158" spans="1:6" ht="12.75" customHeight="1" x14ac:dyDescent="0.2">
      <c r="A158" s="55">
        <v>312</v>
      </c>
      <c r="B158" s="87" t="s">
        <v>358</v>
      </c>
      <c r="C158" s="52" t="s">
        <v>359</v>
      </c>
      <c r="D158" s="244">
        <v>8627408</v>
      </c>
      <c r="E158" s="244">
        <v>8975593.7899999991</v>
      </c>
      <c r="F158" s="54">
        <f t="shared" si="31"/>
        <v>104.03580994430772</v>
      </c>
    </row>
    <row r="159" spans="1:6" ht="12.75" customHeight="1" x14ac:dyDescent="0.2">
      <c r="A159" s="55">
        <v>313</v>
      </c>
      <c r="B159" s="87" t="s">
        <v>360</v>
      </c>
      <c r="C159" s="52" t="s">
        <v>361</v>
      </c>
      <c r="D159" s="53">
        <f t="shared" ref="D159:E159" si="38">SUM(D160:D162)</f>
        <v>29418215</v>
      </c>
      <c r="E159" s="53">
        <f t="shared" si="38"/>
        <v>30702333.260000002</v>
      </c>
      <c r="F159" s="54">
        <f t="shared" si="31"/>
        <v>104.36504478602797</v>
      </c>
    </row>
    <row r="160" spans="1:6" ht="12.75" customHeight="1" x14ac:dyDescent="0.2">
      <c r="A160" s="55">
        <v>3131</v>
      </c>
      <c r="B160" s="87" t="s">
        <v>139</v>
      </c>
      <c r="C160" s="52" t="s">
        <v>362</v>
      </c>
      <c r="D160" s="244">
        <v>1009265</v>
      </c>
      <c r="E160" s="244">
        <v>964394.26</v>
      </c>
      <c r="F160" s="54">
        <f t="shared" si="31"/>
        <v>95.554117105021973</v>
      </c>
    </row>
    <row r="161" spans="1:6" ht="12.75" customHeight="1" x14ac:dyDescent="0.2">
      <c r="A161" s="55">
        <v>3132</v>
      </c>
      <c r="B161" s="87" t="s">
        <v>363</v>
      </c>
      <c r="C161" s="52" t="s">
        <v>364</v>
      </c>
      <c r="D161" s="244">
        <v>28408950</v>
      </c>
      <c r="E161" s="244">
        <v>29737039.16</v>
      </c>
      <c r="F161" s="54">
        <f t="shared" si="31"/>
        <v>104.67489703068927</v>
      </c>
    </row>
    <row r="162" spans="1:6" ht="12.75" customHeight="1" x14ac:dyDescent="0.2">
      <c r="A162" s="55">
        <v>3133</v>
      </c>
      <c r="B162" s="87" t="s">
        <v>365</v>
      </c>
      <c r="C162" s="52" t="s">
        <v>366</v>
      </c>
      <c r="D162" s="244">
        <v>0</v>
      </c>
      <c r="E162" s="244">
        <v>899.84</v>
      </c>
      <c r="F162" s="54" t="str">
        <f t="shared" si="31"/>
        <v>-</v>
      </c>
    </row>
    <row r="163" spans="1:6" ht="12.75" customHeight="1" x14ac:dyDescent="0.2">
      <c r="A163" s="55">
        <v>32</v>
      </c>
      <c r="B163" s="87" t="s">
        <v>367</v>
      </c>
      <c r="C163" s="52" t="s">
        <v>368</v>
      </c>
      <c r="D163" s="53">
        <f t="shared" ref="D163:E163" si="39">D164+D169+D177+D187+D188</f>
        <v>118095999</v>
      </c>
      <c r="E163" s="53">
        <f t="shared" si="39"/>
        <v>127298747.96000001</v>
      </c>
      <c r="F163" s="54">
        <f t="shared" si="31"/>
        <v>107.79260012017851</v>
      </c>
    </row>
    <row r="164" spans="1:6" ht="12.75" customHeight="1" x14ac:dyDescent="0.2">
      <c r="A164" s="55">
        <v>321</v>
      </c>
      <c r="B164" s="87" t="s">
        <v>369</v>
      </c>
      <c r="C164" s="52" t="s">
        <v>370</v>
      </c>
      <c r="D164" s="53">
        <f t="shared" ref="D164:E164" si="40">SUM(D165:D168)</f>
        <v>5348405</v>
      </c>
      <c r="E164" s="53">
        <f t="shared" si="40"/>
        <v>6980849.5900000008</v>
      </c>
      <c r="F164" s="54">
        <f t="shared" si="31"/>
        <v>130.52208256480205</v>
      </c>
    </row>
    <row r="165" spans="1:6" ht="12.75" customHeight="1" x14ac:dyDescent="0.2">
      <c r="A165" s="55">
        <v>3211</v>
      </c>
      <c r="B165" s="87" t="s">
        <v>371</v>
      </c>
      <c r="C165" s="52" t="s">
        <v>372</v>
      </c>
      <c r="D165" s="244">
        <v>416996</v>
      </c>
      <c r="E165" s="244">
        <v>1034222.66</v>
      </c>
      <c r="F165" s="54">
        <f t="shared" si="31"/>
        <v>248.01740544273807</v>
      </c>
    </row>
    <row r="166" spans="1:6" ht="12.75" customHeight="1" x14ac:dyDescent="0.2">
      <c r="A166" s="55">
        <v>3212</v>
      </c>
      <c r="B166" s="87" t="s">
        <v>373</v>
      </c>
      <c r="C166" s="52" t="s">
        <v>374</v>
      </c>
      <c r="D166" s="244">
        <v>4570739</v>
      </c>
      <c r="E166" s="244">
        <v>5258154.3600000003</v>
      </c>
      <c r="F166" s="54">
        <f t="shared" si="31"/>
        <v>115.03947961150264</v>
      </c>
    </row>
    <row r="167" spans="1:6" ht="12.75" customHeight="1" x14ac:dyDescent="0.2">
      <c r="A167" s="55">
        <v>3213</v>
      </c>
      <c r="B167" s="87" t="s">
        <v>375</v>
      </c>
      <c r="C167" s="52" t="s">
        <v>376</v>
      </c>
      <c r="D167" s="244">
        <v>332978</v>
      </c>
      <c r="E167" s="244">
        <v>655193.56999999995</v>
      </c>
      <c r="F167" s="54">
        <f t="shared" si="31"/>
        <v>196.7678255019851</v>
      </c>
    </row>
    <row r="168" spans="1:6" ht="12.75" customHeight="1" x14ac:dyDescent="0.2">
      <c r="A168" s="55">
        <v>3214</v>
      </c>
      <c r="B168" s="87" t="s">
        <v>377</v>
      </c>
      <c r="C168" s="52" t="s">
        <v>378</v>
      </c>
      <c r="D168" s="244">
        <v>27692</v>
      </c>
      <c r="E168" s="244">
        <v>33279</v>
      </c>
      <c r="F168" s="54">
        <f t="shared" si="31"/>
        <v>120.17550195002167</v>
      </c>
    </row>
    <row r="169" spans="1:6" ht="12.75" customHeight="1" x14ac:dyDescent="0.2">
      <c r="A169" s="55">
        <v>322</v>
      </c>
      <c r="B169" s="87" t="s">
        <v>379</v>
      </c>
      <c r="C169" s="52" t="s">
        <v>380</v>
      </c>
      <c r="D169" s="53">
        <f t="shared" ref="D169:E169" si="41">SUM(D170:D176)</f>
        <v>15908544</v>
      </c>
      <c r="E169" s="53">
        <f t="shared" si="41"/>
        <v>20370782.100000001</v>
      </c>
      <c r="F169" s="54">
        <f t="shared" si="31"/>
        <v>128.04931802684143</v>
      </c>
    </row>
    <row r="170" spans="1:6" ht="12.75" customHeight="1" x14ac:dyDescent="0.2">
      <c r="A170" s="55">
        <v>3221</v>
      </c>
      <c r="B170" s="87" t="s">
        <v>381</v>
      </c>
      <c r="C170" s="52" t="s">
        <v>382</v>
      </c>
      <c r="D170" s="244">
        <v>4047066</v>
      </c>
      <c r="E170" s="244">
        <v>4153252.96</v>
      </c>
      <c r="F170" s="54">
        <f t="shared" si="31"/>
        <v>102.62380104500397</v>
      </c>
    </row>
    <row r="171" spans="1:6" ht="12.75" customHeight="1" x14ac:dyDescent="0.2">
      <c r="A171" s="55">
        <v>3222</v>
      </c>
      <c r="B171" s="87" t="s">
        <v>383</v>
      </c>
      <c r="C171" s="52" t="s">
        <v>384</v>
      </c>
      <c r="D171" s="244">
        <v>3948270</v>
      </c>
      <c r="E171" s="244">
        <v>4976896.91</v>
      </c>
      <c r="F171" s="54">
        <f t="shared" si="31"/>
        <v>126.05259797328958</v>
      </c>
    </row>
    <row r="172" spans="1:6" ht="12.75" customHeight="1" x14ac:dyDescent="0.2">
      <c r="A172" s="55">
        <v>3223</v>
      </c>
      <c r="B172" s="87" t="s">
        <v>385</v>
      </c>
      <c r="C172" s="52" t="s">
        <v>386</v>
      </c>
      <c r="D172" s="244">
        <v>6289679</v>
      </c>
      <c r="E172" s="244">
        <v>9512759.25</v>
      </c>
      <c r="F172" s="54">
        <f t="shared" si="31"/>
        <v>151.24395458019399</v>
      </c>
    </row>
    <row r="173" spans="1:6" ht="12.75" customHeight="1" x14ac:dyDescent="0.2">
      <c r="A173" s="55">
        <v>3224</v>
      </c>
      <c r="B173" s="87" t="s">
        <v>387</v>
      </c>
      <c r="C173" s="52" t="s">
        <v>388</v>
      </c>
      <c r="D173" s="244">
        <v>665105</v>
      </c>
      <c r="E173" s="244">
        <v>808641.19</v>
      </c>
      <c r="F173" s="54">
        <f t="shared" si="31"/>
        <v>121.58098195021839</v>
      </c>
    </row>
    <row r="174" spans="1:6" ht="12.75" customHeight="1" x14ac:dyDescent="0.2">
      <c r="A174" s="55">
        <v>3225</v>
      </c>
      <c r="B174" s="87" t="s">
        <v>389</v>
      </c>
      <c r="C174" s="52" t="s">
        <v>390</v>
      </c>
      <c r="D174" s="244">
        <v>420773</v>
      </c>
      <c r="E174" s="244">
        <v>510355.47</v>
      </c>
      <c r="F174" s="54">
        <f t="shared" si="31"/>
        <v>121.28997583019823</v>
      </c>
    </row>
    <row r="175" spans="1:6" ht="12.75" customHeight="1" x14ac:dyDescent="0.2">
      <c r="A175" s="55">
        <v>3226</v>
      </c>
      <c r="B175" s="87" t="s">
        <v>391</v>
      </c>
      <c r="C175" s="52" t="s">
        <v>392</v>
      </c>
      <c r="D175" s="244">
        <v>0</v>
      </c>
      <c r="E175" s="244">
        <v>0</v>
      </c>
      <c r="F175" s="54" t="str">
        <f t="shared" si="31"/>
        <v>-</v>
      </c>
    </row>
    <row r="176" spans="1:6" ht="12.75" customHeight="1" x14ac:dyDescent="0.2">
      <c r="A176" s="55">
        <v>3227</v>
      </c>
      <c r="B176" s="87" t="s">
        <v>393</v>
      </c>
      <c r="C176" s="52" t="s">
        <v>394</v>
      </c>
      <c r="D176" s="244">
        <v>537651</v>
      </c>
      <c r="E176" s="244">
        <v>408876.32</v>
      </c>
      <c r="F176" s="54">
        <f t="shared" si="31"/>
        <v>76.04864865870239</v>
      </c>
    </row>
    <row r="177" spans="1:6" ht="12.75" customHeight="1" x14ac:dyDescent="0.2">
      <c r="A177" s="55">
        <v>323</v>
      </c>
      <c r="B177" s="87" t="s">
        <v>395</v>
      </c>
      <c r="C177" s="52" t="s">
        <v>396</v>
      </c>
      <c r="D177" s="53">
        <f t="shared" ref="D177:E177" si="42">SUM(D178:D186)</f>
        <v>89896785</v>
      </c>
      <c r="E177" s="53">
        <f t="shared" si="42"/>
        <v>92747584.24000001</v>
      </c>
      <c r="F177" s="54">
        <f t="shared" si="31"/>
        <v>103.17119153927474</v>
      </c>
    </row>
    <row r="178" spans="1:6" ht="12.75" customHeight="1" x14ac:dyDescent="0.2">
      <c r="A178" s="55">
        <v>3231</v>
      </c>
      <c r="B178" s="87" t="s">
        <v>397</v>
      </c>
      <c r="C178" s="52" t="s">
        <v>398</v>
      </c>
      <c r="D178" s="244">
        <v>3853897</v>
      </c>
      <c r="E178" s="244">
        <v>4547487.83</v>
      </c>
      <c r="F178" s="54">
        <f t="shared" si="31"/>
        <v>117.99712939915104</v>
      </c>
    </row>
    <row r="179" spans="1:6" ht="12.75" customHeight="1" x14ac:dyDescent="0.2">
      <c r="A179" s="55">
        <v>3232</v>
      </c>
      <c r="B179" s="87" t="s">
        <v>399</v>
      </c>
      <c r="C179" s="52" t="s">
        <v>400</v>
      </c>
      <c r="D179" s="244">
        <v>32458148</v>
      </c>
      <c r="E179" s="244">
        <v>32168563.02</v>
      </c>
      <c r="F179" s="54">
        <f t="shared" si="31"/>
        <v>99.10782038457647</v>
      </c>
    </row>
    <row r="180" spans="1:6" ht="12.75" customHeight="1" x14ac:dyDescent="0.2">
      <c r="A180" s="55">
        <v>3233</v>
      </c>
      <c r="B180" s="87" t="s">
        <v>401</v>
      </c>
      <c r="C180" s="52" t="s">
        <v>402</v>
      </c>
      <c r="D180" s="244">
        <v>6629934</v>
      </c>
      <c r="E180" s="244">
        <v>7702828.3899999997</v>
      </c>
      <c r="F180" s="54">
        <f t="shared" si="31"/>
        <v>116.18258024891348</v>
      </c>
    </row>
    <row r="181" spans="1:6" ht="12.75" customHeight="1" x14ac:dyDescent="0.2">
      <c r="A181" s="55">
        <v>3234</v>
      </c>
      <c r="B181" s="87" t="s">
        <v>403</v>
      </c>
      <c r="C181" s="52" t="s">
        <v>404</v>
      </c>
      <c r="D181" s="244">
        <v>26551217</v>
      </c>
      <c r="E181" s="244">
        <v>28296654</v>
      </c>
      <c r="F181" s="54">
        <f t="shared" si="31"/>
        <v>106.57384932675591</v>
      </c>
    </row>
    <row r="182" spans="1:6" ht="12.75" customHeight="1" x14ac:dyDescent="0.2">
      <c r="A182" s="55">
        <v>3235</v>
      </c>
      <c r="B182" s="87" t="s">
        <v>405</v>
      </c>
      <c r="C182" s="52" t="s">
        <v>406</v>
      </c>
      <c r="D182" s="244">
        <v>2336616</v>
      </c>
      <c r="E182" s="244">
        <v>2562271.67</v>
      </c>
      <c r="F182" s="54">
        <f t="shared" si="31"/>
        <v>109.65737074470087</v>
      </c>
    </row>
    <row r="183" spans="1:6" ht="12.75" customHeight="1" x14ac:dyDescent="0.2">
      <c r="A183" s="55">
        <v>3236</v>
      </c>
      <c r="B183" s="87" t="s">
        <v>407</v>
      </c>
      <c r="C183" s="52" t="s">
        <v>408</v>
      </c>
      <c r="D183" s="244">
        <v>1161819</v>
      </c>
      <c r="E183" s="244">
        <v>1327658.57</v>
      </c>
      <c r="F183" s="54">
        <f t="shared" si="31"/>
        <v>114.2741313405961</v>
      </c>
    </row>
    <row r="184" spans="1:6" ht="12.75" customHeight="1" x14ac:dyDescent="0.2">
      <c r="A184" s="55">
        <v>3237</v>
      </c>
      <c r="B184" s="87" t="s">
        <v>409</v>
      </c>
      <c r="C184" s="52" t="s">
        <v>410</v>
      </c>
      <c r="D184" s="244">
        <v>8942810</v>
      </c>
      <c r="E184" s="244">
        <v>7963945.6399999997</v>
      </c>
      <c r="F184" s="54">
        <f t="shared" si="31"/>
        <v>89.054174694531127</v>
      </c>
    </row>
    <row r="185" spans="1:6" ht="12.75" customHeight="1" x14ac:dyDescent="0.2">
      <c r="A185" s="55">
        <v>3238</v>
      </c>
      <c r="B185" s="87" t="s">
        <v>411</v>
      </c>
      <c r="C185" s="52" t="s">
        <v>412</v>
      </c>
      <c r="D185" s="244">
        <v>805998</v>
      </c>
      <c r="E185" s="244">
        <v>827201.56</v>
      </c>
      <c r="F185" s="54">
        <f t="shared" si="31"/>
        <v>102.63072116804261</v>
      </c>
    </row>
    <row r="186" spans="1:6" ht="12.75" customHeight="1" x14ac:dyDescent="0.2">
      <c r="A186" s="55">
        <v>3239</v>
      </c>
      <c r="B186" s="87" t="s">
        <v>413</v>
      </c>
      <c r="C186" s="52" t="s">
        <v>414</v>
      </c>
      <c r="D186" s="244">
        <v>7156346</v>
      </c>
      <c r="E186" s="244">
        <v>7350973.5599999996</v>
      </c>
      <c r="F186" s="54">
        <f t="shared" si="31"/>
        <v>102.71964994425926</v>
      </c>
    </row>
    <row r="187" spans="1:6" ht="12.75" customHeight="1" x14ac:dyDescent="0.2">
      <c r="A187" s="55">
        <v>324</v>
      </c>
      <c r="B187" s="87" t="s">
        <v>415</v>
      </c>
      <c r="C187" s="52" t="s">
        <v>416</v>
      </c>
      <c r="D187" s="244">
        <v>23923</v>
      </c>
      <c r="E187" s="244">
        <v>19848.91</v>
      </c>
      <c r="F187" s="54">
        <f t="shared" si="31"/>
        <v>82.969987041758969</v>
      </c>
    </row>
    <row r="188" spans="1:6" ht="12.75" customHeight="1" x14ac:dyDescent="0.2">
      <c r="A188" s="55">
        <v>329</v>
      </c>
      <c r="B188" s="87" t="s">
        <v>417</v>
      </c>
      <c r="C188" s="52" t="s">
        <v>418</v>
      </c>
      <c r="D188" s="53">
        <f t="shared" ref="D188:E188" si="43">SUM(D189:D195)</f>
        <v>6918342</v>
      </c>
      <c r="E188" s="53">
        <f t="shared" si="43"/>
        <v>7179683.1200000001</v>
      </c>
      <c r="F188" s="54">
        <f t="shared" si="31"/>
        <v>103.7775108544793</v>
      </c>
    </row>
    <row r="189" spans="1:6" ht="12.75" customHeight="1" x14ac:dyDescent="0.2">
      <c r="A189" s="55">
        <v>3291</v>
      </c>
      <c r="B189" s="234" t="s">
        <v>419</v>
      </c>
      <c r="C189" s="52" t="s">
        <v>420</v>
      </c>
      <c r="D189" s="244">
        <v>1986799</v>
      </c>
      <c r="E189" s="244">
        <v>923610.5</v>
      </c>
      <c r="F189" s="54">
        <f t="shared" si="31"/>
        <v>46.487364851703674</v>
      </c>
    </row>
    <row r="190" spans="1:6" ht="12.75" customHeight="1" x14ac:dyDescent="0.2">
      <c r="A190" s="55">
        <v>3292</v>
      </c>
      <c r="B190" s="87" t="s">
        <v>421</v>
      </c>
      <c r="C190" s="52" t="s">
        <v>422</v>
      </c>
      <c r="D190" s="244">
        <v>831227</v>
      </c>
      <c r="E190" s="244">
        <v>842575.94</v>
      </c>
      <c r="F190" s="54">
        <f t="shared" si="31"/>
        <v>101.36532379241771</v>
      </c>
    </row>
    <row r="191" spans="1:6" ht="12.75" customHeight="1" x14ac:dyDescent="0.2">
      <c r="A191" s="55">
        <v>3293</v>
      </c>
      <c r="B191" s="87" t="s">
        <v>423</v>
      </c>
      <c r="C191" s="52" t="s">
        <v>424</v>
      </c>
      <c r="D191" s="244">
        <v>450204</v>
      </c>
      <c r="E191" s="244">
        <v>768816.9</v>
      </c>
      <c r="F191" s="54">
        <f t="shared" si="31"/>
        <v>170.77078391129353</v>
      </c>
    </row>
    <row r="192" spans="1:6" ht="12.75" customHeight="1" x14ac:dyDescent="0.2">
      <c r="A192" s="55">
        <v>3294</v>
      </c>
      <c r="B192" s="87" t="s">
        <v>425</v>
      </c>
      <c r="C192" s="52" t="s">
        <v>426</v>
      </c>
      <c r="D192" s="244">
        <v>157134</v>
      </c>
      <c r="E192" s="244">
        <v>152310.84</v>
      </c>
      <c r="F192" s="54">
        <f t="shared" si="31"/>
        <v>96.930543357898344</v>
      </c>
    </row>
    <row r="193" spans="1:6" ht="12.75" customHeight="1" x14ac:dyDescent="0.2">
      <c r="A193" s="55">
        <v>3295</v>
      </c>
      <c r="B193" s="87" t="s">
        <v>427</v>
      </c>
      <c r="C193" s="52" t="s">
        <v>428</v>
      </c>
      <c r="D193" s="244">
        <v>1961945</v>
      </c>
      <c r="E193" s="244">
        <v>2993246.48</v>
      </c>
      <c r="F193" s="54">
        <f t="shared" si="31"/>
        <v>152.56525947465397</v>
      </c>
    </row>
    <row r="194" spans="1:6" ht="12.75" customHeight="1" x14ac:dyDescent="0.2">
      <c r="A194" s="55" t="s">
        <v>429</v>
      </c>
      <c r="B194" s="87" t="s">
        <v>430</v>
      </c>
      <c r="C194" s="52" t="s">
        <v>429</v>
      </c>
      <c r="D194" s="244">
        <v>287287</v>
      </c>
      <c r="E194" s="244">
        <v>222073.37</v>
      </c>
      <c r="F194" s="54">
        <f t="shared" si="31"/>
        <v>77.300180655581357</v>
      </c>
    </row>
    <row r="195" spans="1:6" ht="12.75" customHeight="1" x14ac:dyDescent="0.2">
      <c r="A195" s="55">
        <v>3299</v>
      </c>
      <c r="B195" s="87" t="s">
        <v>431</v>
      </c>
      <c r="C195" s="52" t="s">
        <v>432</v>
      </c>
      <c r="D195" s="244">
        <v>1243746</v>
      </c>
      <c r="E195" s="244">
        <v>1277049.0900000001</v>
      </c>
      <c r="F195" s="54">
        <f t="shared" si="31"/>
        <v>102.67764398840278</v>
      </c>
    </row>
    <row r="196" spans="1:6" ht="12.75" customHeight="1" x14ac:dyDescent="0.2">
      <c r="A196" s="55">
        <v>34</v>
      </c>
      <c r="B196" s="234" t="s">
        <v>433</v>
      </c>
      <c r="C196" s="52" t="s">
        <v>434</v>
      </c>
      <c r="D196" s="53">
        <f t="shared" ref="D196:E196" si="44">D197+D202+D210</f>
        <v>2214203</v>
      </c>
      <c r="E196" s="53">
        <f t="shared" si="44"/>
        <v>1215761.43</v>
      </c>
      <c r="F196" s="54">
        <f t="shared" si="31"/>
        <v>54.907405960519426</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v>0</v>
      </c>
      <c r="F198" s="54" t="str">
        <f t="shared" si="31"/>
        <v>-</v>
      </c>
    </row>
    <row r="199" spans="1:6" ht="12.75" customHeight="1" x14ac:dyDescent="0.2">
      <c r="A199" s="55">
        <v>3412</v>
      </c>
      <c r="B199" s="87" t="s">
        <v>439</v>
      </c>
      <c r="C199" s="52" t="s">
        <v>440</v>
      </c>
      <c r="D199" s="244">
        <v>0</v>
      </c>
      <c r="E199" s="244">
        <v>0</v>
      </c>
      <c r="F199" s="54" t="str">
        <f t="shared" si="31"/>
        <v>-</v>
      </c>
    </row>
    <row r="200" spans="1:6" ht="12.75" customHeight="1" x14ac:dyDescent="0.2">
      <c r="A200" s="55">
        <v>3413</v>
      </c>
      <c r="B200" s="87" t="s">
        <v>441</v>
      </c>
      <c r="C200" s="52" t="s">
        <v>442</v>
      </c>
      <c r="D200" s="244">
        <v>0</v>
      </c>
      <c r="E200" s="244">
        <v>0</v>
      </c>
      <c r="F200" s="54" t="str">
        <f t="shared" si="31"/>
        <v>-</v>
      </c>
    </row>
    <row r="201" spans="1:6" ht="12.75" customHeight="1" x14ac:dyDescent="0.2">
      <c r="A201" s="55">
        <v>3419</v>
      </c>
      <c r="B201" s="87" t="s">
        <v>443</v>
      </c>
      <c r="C201" s="52" t="s">
        <v>444</v>
      </c>
      <c r="D201" s="244">
        <v>0</v>
      </c>
      <c r="E201" s="244">
        <v>0</v>
      </c>
      <c r="F201" s="54" t="str">
        <f t="shared" si="31"/>
        <v>-</v>
      </c>
    </row>
    <row r="202" spans="1:6" ht="12.75" customHeight="1" x14ac:dyDescent="0.2">
      <c r="A202" s="55">
        <v>342</v>
      </c>
      <c r="B202" s="87" t="s">
        <v>445</v>
      </c>
      <c r="C202" s="52" t="s">
        <v>446</v>
      </c>
      <c r="D202" s="53">
        <f t="shared" ref="D202:E202" si="46">SUM(D203:D209)</f>
        <v>255954</v>
      </c>
      <c r="E202" s="53">
        <f t="shared" si="46"/>
        <v>398358.17</v>
      </c>
      <c r="F202" s="54">
        <f t="shared" si="31"/>
        <v>155.63662611250459</v>
      </c>
    </row>
    <row r="203" spans="1:6" ht="24" x14ac:dyDescent="0.2">
      <c r="A203" s="55">
        <v>3421</v>
      </c>
      <c r="B203" s="87" t="s">
        <v>447</v>
      </c>
      <c r="C203" s="52" t="s">
        <v>448</v>
      </c>
      <c r="D203" s="244">
        <v>0</v>
      </c>
      <c r="E203" s="244">
        <v>0</v>
      </c>
      <c r="F203" s="54" t="str">
        <f t="shared" si="31"/>
        <v>-</v>
      </c>
    </row>
    <row r="204" spans="1:6" ht="24" x14ac:dyDescent="0.2">
      <c r="A204" s="55">
        <v>3422</v>
      </c>
      <c r="B204" s="234" t="s">
        <v>449</v>
      </c>
      <c r="C204" s="52" t="s">
        <v>450</v>
      </c>
      <c r="D204" s="244">
        <v>0</v>
      </c>
      <c r="E204" s="244">
        <v>0</v>
      </c>
      <c r="F204" s="54" t="str">
        <f t="shared" si="31"/>
        <v>-</v>
      </c>
    </row>
    <row r="205" spans="1:6" ht="24" x14ac:dyDescent="0.2">
      <c r="A205" s="55">
        <v>3423</v>
      </c>
      <c r="B205" s="234" t="s">
        <v>451</v>
      </c>
      <c r="C205" s="52" t="s">
        <v>452</v>
      </c>
      <c r="D205" s="244">
        <v>255954</v>
      </c>
      <c r="E205" s="244">
        <v>398358.17</v>
      </c>
      <c r="F205" s="54">
        <f t="shared" si="31"/>
        <v>155.63662611250459</v>
      </c>
    </row>
    <row r="206" spans="1:6" ht="12.75" customHeight="1" x14ac:dyDescent="0.2">
      <c r="A206" s="55">
        <v>3425</v>
      </c>
      <c r="B206" s="87" t="s">
        <v>453</v>
      </c>
      <c r="C206" s="52" t="s">
        <v>454</v>
      </c>
      <c r="D206" s="244">
        <v>0</v>
      </c>
      <c r="E206" s="244">
        <v>0</v>
      </c>
      <c r="F206" s="54" t="str">
        <f t="shared" si="31"/>
        <v>-</v>
      </c>
    </row>
    <row r="207" spans="1:6" ht="12.75" customHeight="1" x14ac:dyDescent="0.2">
      <c r="A207" s="55">
        <v>3426</v>
      </c>
      <c r="B207" s="87" t="s">
        <v>455</v>
      </c>
      <c r="C207" s="52" t="s">
        <v>456</v>
      </c>
      <c r="D207" s="244">
        <v>0</v>
      </c>
      <c r="E207" s="244">
        <v>0</v>
      </c>
      <c r="F207" s="54" t="str">
        <f t="shared" si="31"/>
        <v>-</v>
      </c>
    </row>
    <row r="208" spans="1:6" ht="24" x14ac:dyDescent="0.2">
      <c r="A208" s="55">
        <v>3427</v>
      </c>
      <c r="B208" s="87" t="s">
        <v>457</v>
      </c>
      <c r="C208" s="52" t="s">
        <v>458</v>
      </c>
      <c r="D208" s="244">
        <v>0</v>
      </c>
      <c r="E208" s="244">
        <v>0</v>
      </c>
      <c r="F208" s="54" t="str">
        <f t="shared" si="31"/>
        <v>-</v>
      </c>
    </row>
    <row r="209" spans="1:6" ht="12.75" customHeight="1" x14ac:dyDescent="0.2">
      <c r="A209" s="55">
        <v>3428</v>
      </c>
      <c r="B209" s="87" t="s">
        <v>459</v>
      </c>
      <c r="C209" s="52" t="s">
        <v>460</v>
      </c>
      <c r="D209" s="244">
        <v>0</v>
      </c>
      <c r="E209" s="244">
        <v>0</v>
      </c>
      <c r="F209" s="54" t="str">
        <f t="shared" si="31"/>
        <v>-</v>
      </c>
    </row>
    <row r="210" spans="1:6" ht="12.75" customHeight="1" x14ac:dyDescent="0.2">
      <c r="A210" s="55">
        <v>343</v>
      </c>
      <c r="B210" s="87" t="s">
        <v>461</v>
      </c>
      <c r="C210" s="52" t="s">
        <v>462</v>
      </c>
      <c r="D210" s="53">
        <f t="shared" ref="D210:E210" si="47">SUM(D211:D214)</f>
        <v>1958249</v>
      </c>
      <c r="E210" s="53">
        <f t="shared" si="47"/>
        <v>817403.26</v>
      </c>
      <c r="F210" s="54">
        <f t="shared" si="31"/>
        <v>41.741538486678657</v>
      </c>
    </row>
    <row r="211" spans="1:6" ht="12.75" customHeight="1" x14ac:dyDescent="0.2">
      <c r="A211" s="55">
        <v>3431</v>
      </c>
      <c r="B211" s="234" t="s">
        <v>463</v>
      </c>
      <c r="C211" s="52" t="s">
        <v>464</v>
      </c>
      <c r="D211" s="244">
        <v>544891</v>
      </c>
      <c r="E211" s="244">
        <v>504507</v>
      </c>
      <c r="F211" s="54">
        <f t="shared" si="31"/>
        <v>92.588609465012269</v>
      </c>
    </row>
    <row r="212" spans="1:6" ht="12.75" customHeight="1" x14ac:dyDescent="0.2">
      <c r="A212" s="55">
        <v>3432</v>
      </c>
      <c r="B212" s="87" t="s">
        <v>465</v>
      </c>
      <c r="C212" s="52" t="s">
        <v>466</v>
      </c>
      <c r="D212" s="244">
        <v>6074</v>
      </c>
      <c r="E212" s="244">
        <v>5199.59</v>
      </c>
      <c r="F212" s="54">
        <f t="shared" si="31"/>
        <v>85.60405004939085</v>
      </c>
    </row>
    <row r="213" spans="1:6" ht="12.75" customHeight="1" x14ac:dyDescent="0.2">
      <c r="A213" s="55">
        <v>3433</v>
      </c>
      <c r="B213" s="87" t="s">
        <v>467</v>
      </c>
      <c r="C213" s="52" t="s">
        <v>468</v>
      </c>
      <c r="D213" s="244">
        <v>1407284</v>
      </c>
      <c r="E213" s="244">
        <v>307696.67</v>
      </c>
      <c r="F213" s="54">
        <f t="shared" si="31"/>
        <v>21.864575309603463</v>
      </c>
    </row>
    <row r="214" spans="1:6" ht="12.75" customHeight="1" x14ac:dyDescent="0.2">
      <c r="A214" s="55">
        <v>3434</v>
      </c>
      <c r="B214" s="87" t="s">
        <v>469</v>
      </c>
      <c r="C214" s="52" t="s">
        <v>470</v>
      </c>
      <c r="D214" s="244">
        <v>0</v>
      </c>
      <c r="E214" s="244">
        <v>0</v>
      </c>
      <c r="F214" s="54" t="str">
        <f t="shared" si="31"/>
        <v>-</v>
      </c>
    </row>
    <row r="215" spans="1:6" ht="12.75" customHeight="1" x14ac:dyDescent="0.2">
      <c r="A215" s="55">
        <v>35</v>
      </c>
      <c r="B215" s="87" t="s">
        <v>471</v>
      </c>
      <c r="C215" s="52" t="s">
        <v>472</v>
      </c>
      <c r="D215" s="53">
        <f t="shared" ref="D215:E215" si="48">D216+D219+D223</f>
        <v>3951027</v>
      </c>
      <c r="E215" s="53">
        <f t="shared" si="48"/>
        <v>4107216.24</v>
      </c>
      <c r="F215" s="54">
        <f t="shared" si="31"/>
        <v>103.95313016084174</v>
      </c>
    </row>
    <row r="216" spans="1:6" ht="12.75" customHeight="1" x14ac:dyDescent="0.2">
      <c r="A216" s="55">
        <v>351</v>
      </c>
      <c r="B216" s="87" t="s">
        <v>473</v>
      </c>
      <c r="C216" s="52" t="s">
        <v>474</v>
      </c>
      <c r="D216" s="53">
        <f t="shared" ref="D216:E216" si="49">SUM(D217:D218)</f>
        <v>2937410</v>
      </c>
      <c r="E216" s="53">
        <f t="shared" si="49"/>
        <v>2968567.77</v>
      </c>
      <c r="F216" s="54">
        <f t="shared" si="31"/>
        <v>101.06072254128637</v>
      </c>
    </row>
    <row r="217" spans="1:6" ht="12.75" customHeight="1" x14ac:dyDescent="0.2">
      <c r="A217" s="55">
        <v>3511</v>
      </c>
      <c r="B217" s="87" t="s">
        <v>475</v>
      </c>
      <c r="C217" s="52" t="s">
        <v>476</v>
      </c>
      <c r="D217" s="244">
        <v>0</v>
      </c>
      <c r="E217" s="244">
        <v>0</v>
      </c>
      <c r="F217" s="54" t="str">
        <f t="shared" si="31"/>
        <v>-</v>
      </c>
    </row>
    <row r="218" spans="1:6" ht="12.75" customHeight="1" x14ac:dyDescent="0.2">
      <c r="A218" s="55">
        <v>3512</v>
      </c>
      <c r="B218" s="87" t="s">
        <v>477</v>
      </c>
      <c r="C218" s="52" t="s">
        <v>478</v>
      </c>
      <c r="D218" s="244">
        <v>2937410</v>
      </c>
      <c r="E218" s="244">
        <v>2968567.77</v>
      </c>
      <c r="F218" s="54">
        <f t="shared" si="31"/>
        <v>101.06072254128637</v>
      </c>
    </row>
    <row r="219" spans="1:6" ht="24" x14ac:dyDescent="0.2">
      <c r="A219" s="55">
        <v>352</v>
      </c>
      <c r="B219" s="87" t="s">
        <v>479</v>
      </c>
      <c r="C219" s="52" t="s">
        <v>480</v>
      </c>
      <c r="D219" s="53">
        <f t="shared" ref="D219:E219" si="50">SUM(D220:D222)</f>
        <v>1013617</v>
      </c>
      <c r="E219" s="53">
        <f t="shared" si="50"/>
        <v>1138648.47</v>
      </c>
      <c r="F219" s="54">
        <f t="shared" si="31"/>
        <v>112.33517886933623</v>
      </c>
    </row>
    <row r="220" spans="1:6" ht="12.75" customHeight="1" x14ac:dyDescent="0.2">
      <c r="A220" s="55">
        <v>3521</v>
      </c>
      <c r="B220" s="87" t="s">
        <v>481</v>
      </c>
      <c r="C220" s="52" t="s">
        <v>482</v>
      </c>
      <c r="D220" s="244">
        <v>0</v>
      </c>
      <c r="E220" s="244">
        <v>0</v>
      </c>
      <c r="F220" s="54" t="str">
        <f t="shared" si="31"/>
        <v>-</v>
      </c>
    </row>
    <row r="221" spans="1:6" ht="12.75" customHeight="1" x14ac:dyDescent="0.2">
      <c r="A221" s="55">
        <v>3522</v>
      </c>
      <c r="B221" s="87" t="s">
        <v>483</v>
      </c>
      <c r="C221" s="52" t="s">
        <v>484</v>
      </c>
      <c r="D221" s="244">
        <v>503461</v>
      </c>
      <c r="E221" s="244">
        <v>604385.97</v>
      </c>
      <c r="F221" s="54">
        <f t="shared" si="31"/>
        <v>120.04623396847025</v>
      </c>
    </row>
    <row r="222" spans="1:6" ht="12.75" customHeight="1" x14ac:dyDescent="0.2">
      <c r="A222" s="55">
        <v>3523</v>
      </c>
      <c r="B222" s="87" t="s">
        <v>485</v>
      </c>
      <c r="C222" s="52" t="s">
        <v>486</v>
      </c>
      <c r="D222" s="244">
        <v>510156</v>
      </c>
      <c r="E222" s="244">
        <v>534262.5</v>
      </c>
      <c r="F222" s="54">
        <f t="shared" si="31"/>
        <v>104.72531931409218</v>
      </c>
    </row>
    <row r="223" spans="1:6" ht="24" x14ac:dyDescent="0.2">
      <c r="A223" s="55" t="s">
        <v>487</v>
      </c>
      <c r="B223" s="87" t="s">
        <v>488</v>
      </c>
      <c r="C223" s="52" t="s">
        <v>487</v>
      </c>
      <c r="D223" s="244">
        <v>0</v>
      </c>
      <c r="E223" s="244">
        <v>0</v>
      </c>
      <c r="F223" s="54" t="str">
        <f t="shared" si="31"/>
        <v>-</v>
      </c>
    </row>
    <row r="224" spans="1:6" ht="24" x14ac:dyDescent="0.2">
      <c r="A224" s="55">
        <v>36</v>
      </c>
      <c r="B224" s="87" t="s">
        <v>489</v>
      </c>
      <c r="C224" s="52" t="s">
        <v>490</v>
      </c>
      <c r="D224" s="53">
        <f t="shared" ref="D224:E224" si="51">D225+D228+D231+D236+D240+D244+D247</f>
        <v>11930489</v>
      </c>
      <c r="E224" s="53">
        <f t="shared" si="51"/>
        <v>11863764.680000002</v>
      </c>
      <c r="F224" s="54">
        <f t="shared" ref="F224:F235" si="52">IF(D224&lt;&gt;0,IF(E224/D224&gt;=100,"&gt;&gt;100",E224/D224*100),"-")</f>
        <v>99.440724349186368</v>
      </c>
    </row>
    <row r="225" spans="1:6" ht="12.75" customHeight="1" x14ac:dyDescent="0.2">
      <c r="A225" s="55">
        <v>361</v>
      </c>
      <c r="B225" s="87" t="s">
        <v>491</v>
      </c>
      <c r="C225" s="52" t="s">
        <v>492</v>
      </c>
      <c r="D225" s="53">
        <f t="shared" ref="D225:E225" si="53">SUM(D226:D227)</f>
        <v>3460427</v>
      </c>
      <c r="E225" s="53">
        <f t="shared" si="53"/>
        <v>3002088.5</v>
      </c>
      <c r="F225" s="54">
        <f t="shared" si="52"/>
        <v>86.754857131793273</v>
      </c>
    </row>
    <row r="226" spans="1:6" ht="12.75" customHeight="1" x14ac:dyDescent="0.2">
      <c r="A226" s="55">
        <v>3611</v>
      </c>
      <c r="B226" s="87" t="s">
        <v>493</v>
      </c>
      <c r="C226" s="52" t="s">
        <v>494</v>
      </c>
      <c r="D226" s="244">
        <v>3460427</v>
      </c>
      <c r="E226" s="244">
        <v>3002088.5</v>
      </c>
      <c r="F226" s="54">
        <f t="shared" si="52"/>
        <v>86.754857131793273</v>
      </c>
    </row>
    <row r="227" spans="1:6" ht="12.75" customHeight="1" x14ac:dyDescent="0.2">
      <c r="A227" s="55">
        <v>3612</v>
      </c>
      <c r="B227" s="87" t="s">
        <v>495</v>
      </c>
      <c r="C227" s="52" t="s">
        <v>496</v>
      </c>
      <c r="D227" s="244">
        <v>0</v>
      </c>
      <c r="E227" s="244">
        <v>0</v>
      </c>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v>0</v>
      </c>
      <c r="F229" s="54" t="str">
        <f t="shared" si="52"/>
        <v>-</v>
      </c>
    </row>
    <row r="230" spans="1:6" ht="24" x14ac:dyDescent="0.2">
      <c r="A230" s="55">
        <v>3622</v>
      </c>
      <c r="B230" s="87" t="s">
        <v>501</v>
      </c>
      <c r="C230" s="52" t="s">
        <v>502</v>
      </c>
      <c r="D230" s="244">
        <v>0</v>
      </c>
      <c r="E230" s="244">
        <v>0</v>
      </c>
      <c r="F230" s="54" t="str">
        <f t="shared" si="52"/>
        <v>-</v>
      </c>
    </row>
    <row r="231" spans="1:6" ht="12.75" customHeight="1" x14ac:dyDescent="0.2">
      <c r="A231" s="55">
        <v>363</v>
      </c>
      <c r="B231" s="88" t="s">
        <v>503</v>
      </c>
      <c r="C231" s="52" t="s">
        <v>504</v>
      </c>
      <c r="D231" s="53">
        <f t="shared" ref="D231:E231" si="55">SUM(D232:D235)</f>
        <v>1878967</v>
      </c>
      <c r="E231" s="53">
        <f t="shared" si="55"/>
        <v>942551.94</v>
      </c>
      <c r="F231" s="54">
        <f t="shared" si="52"/>
        <v>50.163304624296224</v>
      </c>
    </row>
    <row r="232" spans="1:6" ht="12.75" customHeight="1" x14ac:dyDescent="0.2">
      <c r="A232" s="55">
        <v>3631</v>
      </c>
      <c r="B232" s="87" t="s">
        <v>505</v>
      </c>
      <c r="C232" s="52" t="s">
        <v>506</v>
      </c>
      <c r="D232" s="244">
        <v>858836</v>
      </c>
      <c r="E232" s="244">
        <v>942551.94</v>
      </c>
      <c r="F232" s="54">
        <f t="shared" si="52"/>
        <v>109.74760489779189</v>
      </c>
    </row>
    <row r="233" spans="1:6" ht="12.75" customHeight="1" x14ac:dyDescent="0.2">
      <c r="A233" s="55">
        <v>3632</v>
      </c>
      <c r="B233" s="87" t="s">
        <v>507</v>
      </c>
      <c r="C233" s="52" t="s">
        <v>508</v>
      </c>
      <c r="D233" s="244">
        <v>1020131</v>
      </c>
      <c r="E233" s="244">
        <v>0</v>
      </c>
      <c r="F233" s="54">
        <f t="shared" si="52"/>
        <v>0</v>
      </c>
    </row>
    <row r="234" spans="1:6" ht="12.75" customHeight="1" x14ac:dyDescent="0.2">
      <c r="A234" s="55" t="s">
        <v>509</v>
      </c>
      <c r="B234" s="87" t="s">
        <v>510</v>
      </c>
      <c r="C234" s="56" t="s">
        <v>509</v>
      </c>
      <c r="D234" s="244">
        <v>0</v>
      </c>
      <c r="E234" s="244">
        <v>0</v>
      </c>
      <c r="F234" s="54" t="str">
        <f t="shared" si="52"/>
        <v>-</v>
      </c>
    </row>
    <row r="235" spans="1:6" ht="24" x14ac:dyDescent="0.2">
      <c r="A235" s="55" t="s">
        <v>511</v>
      </c>
      <c r="B235" s="87" t="s">
        <v>512</v>
      </c>
      <c r="C235" s="56" t="s">
        <v>511</v>
      </c>
      <c r="D235" s="244">
        <v>0</v>
      </c>
      <c r="E235" s="244">
        <v>0</v>
      </c>
      <c r="F235" s="54" t="str">
        <f t="shared" si="52"/>
        <v>-</v>
      </c>
    </row>
    <row r="236" spans="1:6" ht="12.75" customHeight="1" x14ac:dyDescent="0.2">
      <c r="A236" s="55" t="s">
        <v>513</v>
      </c>
      <c r="B236" s="88" t="s">
        <v>514</v>
      </c>
      <c r="C236" s="52" t="s">
        <v>513</v>
      </c>
      <c r="D236" s="53">
        <f t="shared" ref="D236:E236" si="56">SUM(D237:D239)</f>
        <v>6099192</v>
      </c>
      <c r="E236" s="53">
        <f t="shared" si="56"/>
        <v>6708276.4400000004</v>
      </c>
      <c r="F236" s="54">
        <f t="shared" ref="F236:F239" si="57">IF(D236&lt;&gt;0,IF(E236/D236&gt;=100,"&gt;&gt;100",E236/D236*100),"-")</f>
        <v>109.98631359694859</v>
      </c>
    </row>
    <row r="237" spans="1:6" ht="12.75" customHeight="1" x14ac:dyDescent="0.2">
      <c r="A237" s="55" t="s">
        <v>515</v>
      </c>
      <c r="B237" s="87" t="s">
        <v>516</v>
      </c>
      <c r="C237" s="52" t="s">
        <v>515</v>
      </c>
      <c r="D237" s="244">
        <v>4099192</v>
      </c>
      <c r="E237" s="244">
        <v>4472052.74</v>
      </c>
      <c r="F237" s="54">
        <f t="shared" si="57"/>
        <v>109.09595695932272</v>
      </c>
    </row>
    <row r="238" spans="1:6" ht="12.75" customHeight="1" x14ac:dyDescent="0.2">
      <c r="A238" s="55" t="s">
        <v>517</v>
      </c>
      <c r="B238" s="87" t="s">
        <v>518</v>
      </c>
      <c r="C238" s="52" t="s">
        <v>517</v>
      </c>
      <c r="D238" s="244">
        <v>2000000</v>
      </c>
      <c r="E238" s="244">
        <v>2236223.7000000002</v>
      </c>
      <c r="F238" s="54">
        <f t="shared" si="57"/>
        <v>111.81118499999999</v>
      </c>
    </row>
    <row r="239" spans="1:6" ht="12.75" customHeight="1" x14ac:dyDescent="0.2">
      <c r="A239" s="55" t="s">
        <v>519</v>
      </c>
      <c r="B239" s="87" t="s">
        <v>520</v>
      </c>
      <c r="C239" s="56" t="s">
        <v>519</v>
      </c>
      <c r="D239" s="244">
        <v>0</v>
      </c>
      <c r="E239" s="244">
        <v>0</v>
      </c>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v>0</v>
      </c>
      <c r="F241" s="54" t="str">
        <f t="shared" si="59"/>
        <v>-</v>
      </c>
    </row>
    <row r="242" spans="1:6" ht="24" x14ac:dyDescent="0.2">
      <c r="A242" s="55">
        <v>3673</v>
      </c>
      <c r="B242" s="87" t="s">
        <v>525</v>
      </c>
      <c r="C242" s="52" t="s">
        <v>526</v>
      </c>
      <c r="D242" s="244">
        <v>0</v>
      </c>
      <c r="E242" s="244">
        <v>0</v>
      </c>
      <c r="F242" s="54" t="str">
        <f t="shared" si="59"/>
        <v>-</v>
      </c>
    </row>
    <row r="243" spans="1:6" ht="24" x14ac:dyDescent="0.2">
      <c r="A243" s="55">
        <v>3674</v>
      </c>
      <c r="B243" s="87" t="s">
        <v>527</v>
      </c>
      <c r="C243" s="52" t="s">
        <v>528</v>
      </c>
      <c r="D243" s="244">
        <v>0</v>
      </c>
      <c r="E243" s="244">
        <v>0</v>
      </c>
      <c r="F243" s="54" t="str">
        <f t="shared" si="59"/>
        <v>-</v>
      </c>
    </row>
    <row r="244" spans="1:6" ht="12.75" customHeight="1" x14ac:dyDescent="0.2">
      <c r="A244" s="55" t="s">
        <v>529</v>
      </c>
      <c r="B244" s="87" t="s">
        <v>530</v>
      </c>
      <c r="C244" s="52" t="s">
        <v>529</v>
      </c>
      <c r="D244" s="53">
        <f t="shared" ref="D244:E244" si="60">SUM(D245:D246)</f>
        <v>491903</v>
      </c>
      <c r="E244" s="53">
        <f t="shared" si="60"/>
        <v>1210847.8</v>
      </c>
      <c r="F244" s="54">
        <f t="shared" ref="F244:F251" si="61">IF(D244&lt;&gt;0,IF(E244/D244&gt;=100,"&gt;&gt;100",E244/D244*100),"-")</f>
        <v>246.15580714083873</v>
      </c>
    </row>
    <row r="245" spans="1:6" ht="12.75" customHeight="1" x14ac:dyDescent="0.2">
      <c r="A245" s="55" t="s">
        <v>531</v>
      </c>
      <c r="B245" s="87" t="s">
        <v>532</v>
      </c>
      <c r="C245" s="52" t="s">
        <v>531</v>
      </c>
      <c r="D245" s="244">
        <v>491903</v>
      </c>
      <c r="E245" s="244">
        <v>1210847.8</v>
      </c>
      <c r="F245" s="54">
        <f t="shared" si="61"/>
        <v>246.15580714083873</v>
      </c>
    </row>
    <row r="246" spans="1:6" ht="12.75" customHeight="1" x14ac:dyDescent="0.2">
      <c r="A246" s="55" t="s">
        <v>533</v>
      </c>
      <c r="B246" s="87" t="s">
        <v>534</v>
      </c>
      <c r="C246" s="52" t="s">
        <v>533</v>
      </c>
      <c r="D246" s="244">
        <v>0</v>
      </c>
      <c r="E246" s="244">
        <v>0</v>
      </c>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v>0</v>
      </c>
      <c r="F248" s="54" t="str">
        <f t="shared" si="61"/>
        <v>-</v>
      </c>
    </row>
    <row r="249" spans="1:6" ht="12.75" customHeight="1" x14ac:dyDescent="0.2">
      <c r="A249" s="55" t="s">
        <v>538</v>
      </c>
      <c r="B249" s="87" t="s">
        <v>201</v>
      </c>
      <c r="C249" s="52" t="s">
        <v>538</v>
      </c>
      <c r="D249" s="244">
        <v>0</v>
      </c>
      <c r="E249" s="244">
        <v>0</v>
      </c>
      <c r="F249" s="54" t="str">
        <f t="shared" si="61"/>
        <v>-</v>
      </c>
    </row>
    <row r="250" spans="1:6" ht="24" x14ac:dyDescent="0.2">
      <c r="A250" s="55" t="s">
        <v>539</v>
      </c>
      <c r="B250" s="87" t="s">
        <v>203</v>
      </c>
      <c r="C250" s="52" t="s">
        <v>539</v>
      </c>
      <c r="D250" s="244">
        <v>0</v>
      </c>
      <c r="E250" s="244">
        <v>0</v>
      </c>
      <c r="F250" s="54" t="str">
        <f t="shared" si="61"/>
        <v>-</v>
      </c>
    </row>
    <row r="251" spans="1:6" ht="24" x14ac:dyDescent="0.2">
      <c r="A251" s="55" t="s">
        <v>540</v>
      </c>
      <c r="B251" s="87" t="s">
        <v>205</v>
      </c>
      <c r="C251" s="52" t="s">
        <v>540</v>
      </c>
      <c r="D251" s="244">
        <v>0</v>
      </c>
      <c r="E251" s="244">
        <v>0</v>
      </c>
      <c r="F251" s="54" t="str">
        <f t="shared" si="61"/>
        <v>-</v>
      </c>
    </row>
    <row r="252" spans="1:6" ht="24" x14ac:dyDescent="0.2">
      <c r="A252" s="55">
        <v>37</v>
      </c>
      <c r="B252" s="87" t="s">
        <v>541</v>
      </c>
      <c r="C252" s="52" t="s">
        <v>542</v>
      </c>
      <c r="D252" s="53">
        <f t="shared" ref="D252:E252" si="63">D253+D259</f>
        <v>7419055</v>
      </c>
      <c r="E252" s="53">
        <f t="shared" si="63"/>
        <v>8879729.6600000001</v>
      </c>
      <c r="F252" s="54">
        <f t="shared" ref="F252:F258" si="64">IF(D252&lt;&gt;0,IF(E252/D252&gt;=100,"&gt;&gt;100",E252/D252*100),"-")</f>
        <v>119.68814977109619</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v>0</v>
      </c>
      <c r="F254" s="54" t="str">
        <f t="shared" si="64"/>
        <v>-</v>
      </c>
    </row>
    <row r="255" spans="1:6" ht="24" x14ac:dyDescent="0.2">
      <c r="A255" s="55">
        <v>3712</v>
      </c>
      <c r="B255" s="87" t="s">
        <v>547</v>
      </c>
      <c r="C255" s="52" t="s">
        <v>548</v>
      </c>
      <c r="D255" s="244">
        <v>0</v>
      </c>
      <c r="E255" s="244">
        <v>0</v>
      </c>
      <c r="F255" s="54" t="str">
        <f t="shared" si="64"/>
        <v>-</v>
      </c>
    </row>
    <row r="256" spans="1:6" ht="24" x14ac:dyDescent="0.2">
      <c r="A256" s="55" t="s">
        <v>549</v>
      </c>
      <c r="B256" s="87" t="s">
        <v>550</v>
      </c>
      <c r="C256" s="52" t="s">
        <v>549</v>
      </c>
      <c r="D256" s="244">
        <v>0</v>
      </c>
      <c r="E256" s="244">
        <v>0</v>
      </c>
      <c r="F256" s="54" t="str">
        <f t="shared" si="64"/>
        <v>-</v>
      </c>
    </row>
    <row r="257" spans="1:6" ht="24" x14ac:dyDescent="0.2">
      <c r="A257" s="55" t="s">
        <v>551</v>
      </c>
      <c r="B257" s="87" t="s">
        <v>552</v>
      </c>
      <c r="C257" s="52" t="s">
        <v>551</v>
      </c>
      <c r="D257" s="244">
        <v>0</v>
      </c>
      <c r="E257" s="244">
        <v>0</v>
      </c>
      <c r="F257" s="54" t="str">
        <f t="shared" si="64"/>
        <v>-</v>
      </c>
    </row>
    <row r="258" spans="1:6" ht="12.75" customHeight="1" x14ac:dyDescent="0.2">
      <c r="A258" s="55" t="s">
        <v>553</v>
      </c>
      <c r="B258" s="87" t="s">
        <v>554</v>
      </c>
      <c r="C258" s="52" t="s">
        <v>553</v>
      </c>
      <c r="D258" s="244">
        <v>0</v>
      </c>
      <c r="E258" s="244">
        <v>0</v>
      </c>
      <c r="F258" s="54" t="str">
        <f t="shared" si="64"/>
        <v>-</v>
      </c>
    </row>
    <row r="259" spans="1:6" ht="12.75" customHeight="1" x14ac:dyDescent="0.2">
      <c r="A259" s="55">
        <v>372</v>
      </c>
      <c r="B259" s="234" t="s">
        <v>555</v>
      </c>
      <c r="C259" s="52" t="s">
        <v>556</v>
      </c>
      <c r="D259" s="53">
        <f t="shared" ref="D259:E259" si="66">SUM(D260:D262)</f>
        <v>7419055</v>
      </c>
      <c r="E259" s="53">
        <f t="shared" si="66"/>
        <v>8879729.6600000001</v>
      </c>
      <c r="F259" s="54">
        <f t="shared" ref="F259:F262" si="67">IF(D259&lt;&gt;0,IF(E259/D259&gt;=100,"&gt;&gt;100",E259/D259*100),"-")</f>
        <v>119.68814977109619</v>
      </c>
    </row>
    <row r="260" spans="1:6" ht="12.75" customHeight="1" x14ac:dyDescent="0.2">
      <c r="A260" s="55">
        <v>3721</v>
      </c>
      <c r="B260" s="87" t="s">
        <v>557</v>
      </c>
      <c r="C260" s="52" t="s">
        <v>558</v>
      </c>
      <c r="D260" s="244">
        <v>3704145</v>
      </c>
      <c r="E260" s="244">
        <v>3936775.17</v>
      </c>
      <c r="F260" s="54">
        <f t="shared" si="67"/>
        <v>106.28026629627078</v>
      </c>
    </row>
    <row r="261" spans="1:6" ht="12.75" customHeight="1" x14ac:dyDescent="0.2">
      <c r="A261" s="55">
        <v>3722</v>
      </c>
      <c r="B261" s="87" t="s">
        <v>559</v>
      </c>
      <c r="C261" s="52" t="s">
        <v>560</v>
      </c>
      <c r="D261" s="244">
        <v>3714910</v>
      </c>
      <c r="E261" s="244">
        <v>4942954.49</v>
      </c>
      <c r="F261" s="54">
        <f t="shared" si="67"/>
        <v>133.05718012011059</v>
      </c>
    </row>
    <row r="262" spans="1:6" ht="12.75" customHeight="1" x14ac:dyDescent="0.2">
      <c r="A262" s="55" t="s">
        <v>561</v>
      </c>
      <c r="B262" s="87" t="s">
        <v>562</v>
      </c>
      <c r="C262" s="52" t="s">
        <v>561</v>
      </c>
      <c r="D262" s="244">
        <v>0</v>
      </c>
      <c r="E262" s="244">
        <v>0</v>
      </c>
      <c r="F262" s="54" t="str">
        <f t="shared" si="67"/>
        <v>-</v>
      </c>
    </row>
    <row r="263" spans="1:6" ht="12.75" customHeight="1" x14ac:dyDescent="0.2">
      <c r="A263" s="55">
        <v>38</v>
      </c>
      <c r="B263" s="87" t="s">
        <v>563</v>
      </c>
      <c r="C263" s="52" t="s">
        <v>564</v>
      </c>
      <c r="D263" s="53">
        <f t="shared" ref="D263:E263" si="68">D264+D268+D273+D279</f>
        <v>93639432</v>
      </c>
      <c r="E263" s="53">
        <f t="shared" si="68"/>
        <v>111137054.2</v>
      </c>
      <c r="F263" s="54">
        <f t="shared" ref="F263:F267" si="69">IF(D263&lt;&gt;0,IF(E263/D263&gt;=100,"&gt;&gt;100",E263/D263*100),"-")</f>
        <v>118.68616866450023</v>
      </c>
    </row>
    <row r="264" spans="1:6" ht="12.75" customHeight="1" x14ac:dyDescent="0.2">
      <c r="A264" s="55">
        <v>381</v>
      </c>
      <c r="B264" s="87" t="s">
        <v>565</v>
      </c>
      <c r="C264" s="52" t="s">
        <v>566</v>
      </c>
      <c r="D264" s="53">
        <f t="shared" ref="D264:E264" si="70">SUM(D265:D267)</f>
        <v>55205633</v>
      </c>
      <c r="E264" s="53">
        <f t="shared" si="70"/>
        <v>62719059.190000005</v>
      </c>
      <c r="F264" s="54">
        <f t="shared" si="69"/>
        <v>113.60989047983566</v>
      </c>
    </row>
    <row r="265" spans="1:6" ht="12.75" customHeight="1" x14ac:dyDescent="0.2">
      <c r="A265" s="55">
        <v>3811</v>
      </c>
      <c r="B265" s="87" t="s">
        <v>567</v>
      </c>
      <c r="C265" s="52" t="s">
        <v>568</v>
      </c>
      <c r="D265" s="244">
        <v>53388604</v>
      </c>
      <c r="E265" s="244">
        <v>62384714.170000002</v>
      </c>
      <c r="F265" s="54">
        <f t="shared" si="69"/>
        <v>116.85024423938862</v>
      </c>
    </row>
    <row r="266" spans="1:6" ht="12.75" customHeight="1" x14ac:dyDescent="0.2">
      <c r="A266" s="55">
        <v>3812</v>
      </c>
      <c r="B266" s="87" t="s">
        <v>569</v>
      </c>
      <c r="C266" s="52" t="s">
        <v>570</v>
      </c>
      <c r="D266" s="244">
        <v>0</v>
      </c>
      <c r="E266" s="244">
        <v>0</v>
      </c>
      <c r="F266" s="54" t="str">
        <f t="shared" si="69"/>
        <v>-</v>
      </c>
    </row>
    <row r="267" spans="1:6" ht="12.75" customHeight="1" x14ac:dyDescent="0.2">
      <c r="A267" s="55" t="s">
        <v>571</v>
      </c>
      <c r="B267" s="87" t="s">
        <v>572</v>
      </c>
      <c r="C267" s="52" t="s">
        <v>571</v>
      </c>
      <c r="D267" s="244">
        <v>1817029</v>
      </c>
      <c r="E267" s="244">
        <v>334345.02</v>
      </c>
      <c r="F267" s="54">
        <f t="shared" si="69"/>
        <v>18.400643027711723</v>
      </c>
    </row>
    <row r="268" spans="1:6" ht="12.75" customHeight="1" x14ac:dyDescent="0.2">
      <c r="A268" s="55">
        <v>382</v>
      </c>
      <c r="B268" s="88" t="s">
        <v>573</v>
      </c>
      <c r="C268" s="52" t="s">
        <v>574</v>
      </c>
      <c r="D268" s="53">
        <f t="shared" ref="D268:E268" si="71">SUM(D269:D272)</f>
        <v>113747</v>
      </c>
      <c r="E268" s="53">
        <f t="shared" si="71"/>
        <v>334875</v>
      </c>
      <c r="F268" s="54">
        <f t="shared" ref="F268:F272" si="72">IF(D268&lt;&gt;0,IF(E268/D268&gt;=100,"&gt;&gt;100",E268/D268*100),"-")</f>
        <v>294.40336888005839</v>
      </c>
    </row>
    <row r="269" spans="1:6" ht="12.75" customHeight="1" x14ac:dyDescent="0.2">
      <c r="A269" s="55">
        <v>3821</v>
      </c>
      <c r="B269" s="87" t="s">
        <v>575</v>
      </c>
      <c r="C269" s="52" t="s">
        <v>576</v>
      </c>
      <c r="D269" s="244">
        <v>93496</v>
      </c>
      <c r="E269" s="244">
        <v>300000</v>
      </c>
      <c r="F269" s="54">
        <f t="shared" si="72"/>
        <v>320.86934200393603</v>
      </c>
    </row>
    <row r="270" spans="1:6" ht="12.75" customHeight="1" x14ac:dyDescent="0.2">
      <c r="A270" s="55">
        <v>3822</v>
      </c>
      <c r="B270" s="87" t="s">
        <v>577</v>
      </c>
      <c r="C270" s="52" t="s">
        <v>578</v>
      </c>
      <c r="D270" s="244">
        <v>20251</v>
      </c>
      <c r="E270" s="244">
        <v>34875</v>
      </c>
      <c r="F270" s="54">
        <f t="shared" si="72"/>
        <v>172.21371784109428</v>
      </c>
    </row>
    <row r="271" spans="1:6" ht="12.75" customHeight="1" x14ac:dyDescent="0.2">
      <c r="A271" s="55" t="s">
        <v>579</v>
      </c>
      <c r="B271" s="87" t="s">
        <v>580</v>
      </c>
      <c r="C271" s="52" t="s">
        <v>579</v>
      </c>
      <c r="D271" s="244">
        <v>0</v>
      </c>
      <c r="E271" s="244">
        <v>0</v>
      </c>
      <c r="F271" s="54" t="str">
        <f t="shared" si="72"/>
        <v>-</v>
      </c>
    </row>
    <row r="272" spans="1:6" ht="24" x14ac:dyDescent="0.2">
      <c r="A272" s="55" t="s">
        <v>581</v>
      </c>
      <c r="B272" s="87" t="s">
        <v>582</v>
      </c>
      <c r="C272" s="56" t="s">
        <v>581</v>
      </c>
      <c r="D272" s="244">
        <v>0</v>
      </c>
      <c r="E272" s="244">
        <v>0</v>
      </c>
      <c r="F272" s="54" t="str">
        <f t="shared" si="72"/>
        <v>-</v>
      </c>
    </row>
    <row r="273" spans="1:6" ht="12.75" customHeight="1" x14ac:dyDescent="0.2">
      <c r="A273" s="55">
        <v>383</v>
      </c>
      <c r="B273" s="87" t="s">
        <v>583</v>
      </c>
      <c r="C273" s="52" t="s">
        <v>584</v>
      </c>
      <c r="D273" s="53">
        <f t="shared" ref="D273:E273" si="73">SUM(D274:D278)</f>
        <v>924608</v>
      </c>
      <c r="E273" s="53">
        <f t="shared" si="73"/>
        <v>8866.67</v>
      </c>
      <c r="F273" s="54">
        <f t="shared" ref="F273:F284" si="74">IF(D273&lt;&gt;0,IF(E273/D273&gt;=100,"&gt;&gt;100",E273/D273*100),"-")</f>
        <v>0.95896531286772335</v>
      </c>
    </row>
    <row r="274" spans="1:6" ht="12.75" customHeight="1" x14ac:dyDescent="0.2">
      <c r="A274" s="55">
        <v>3831</v>
      </c>
      <c r="B274" s="87" t="s">
        <v>585</v>
      </c>
      <c r="C274" s="52" t="s">
        <v>586</v>
      </c>
      <c r="D274" s="244">
        <v>924224</v>
      </c>
      <c r="E274" s="244">
        <v>2200</v>
      </c>
      <c r="F274" s="54">
        <f t="shared" si="74"/>
        <v>0.23803753202686792</v>
      </c>
    </row>
    <row r="275" spans="1:6" ht="12.75" customHeight="1" x14ac:dyDescent="0.2">
      <c r="A275" s="55">
        <v>3832</v>
      </c>
      <c r="B275" s="87" t="s">
        <v>587</v>
      </c>
      <c r="C275" s="52" t="s">
        <v>588</v>
      </c>
      <c r="D275" s="244">
        <v>0</v>
      </c>
      <c r="E275" s="244">
        <v>0</v>
      </c>
      <c r="F275" s="54" t="str">
        <f t="shared" si="74"/>
        <v>-</v>
      </c>
    </row>
    <row r="276" spans="1:6" ht="12.75" customHeight="1" x14ac:dyDescent="0.2">
      <c r="A276" s="55">
        <v>3833</v>
      </c>
      <c r="B276" s="87" t="s">
        <v>589</v>
      </c>
      <c r="C276" s="52" t="s">
        <v>590</v>
      </c>
      <c r="D276" s="244">
        <v>0</v>
      </c>
      <c r="E276" s="244">
        <v>0</v>
      </c>
      <c r="F276" s="54" t="str">
        <f t="shared" si="74"/>
        <v>-</v>
      </c>
    </row>
    <row r="277" spans="1:6" ht="12.75" customHeight="1" x14ac:dyDescent="0.2">
      <c r="A277" s="55">
        <v>3834</v>
      </c>
      <c r="B277" s="87" t="s">
        <v>591</v>
      </c>
      <c r="C277" s="52" t="s">
        <v>592</v>
      </c>
      <c r="D277" s="244">
        <v>0</v>
      </c>
      <c r="E277" s="244">
        <v>0</v>
      </c>
      <c r="F277" s="54" t="str">
        <f t="shared" si="74"/>
        <v>-</v>
      </c>
    </row>
    <row r="278" spans="1:6" ht="12.75" customHeight="1" x14ac:dyDescent="0.2">
      <c r="A278" s="55" t="s">
        <v>593</v>
      </c>
      <c r="B278" s="87" t="s">
        <v>341</v>
      </c>
      <c r="C278" s="52" t="s">
        <v>593</v>
      </c>
      <c r="D278" s="244">
        <v>384</v>
      </c>
      <c r="E278" s="244">
        <v>6666.67</v>
      </c>
      <c r="F278" s="54">
        <f t="shared" si="74"/>
        <v>1736.1119791666667</v>
      </c>
    </row>
    <row r="279" spans="1:6" ht="12.75" customHeight="1" x14ac:dyDescent="0.2">
      <c r="A279" s="55">
        <v>386</v>
      </c>
      <c r="B279" s="88" t="s">
        <v>594</v>
      </c>
      <c r="C279" s="52" t="s">
        <v>595</v>
      </c>
      <c r="D279" s="53">
        <f t="shared" ref="D279:E279" si="75">SUM(D280:D284)</f>
        <v>37395444</v>
      </c>
      <c r="E279" s="53">
        <f t="shared" si="75"/>
        <v>48074253.339999996</v>
      </c>
      <c r="F279" s="54">
        <f t="shared" si="74"/>
        <v>128.55644484392269</v>
      </c>
    </row>
    <row r="280" spans="1:6" ht="24" x14ac:dyDescent="0.2">
      <c r="A280" s="55">
        <v>3861</v>
      </c>
      <c r="B280" s="87" t="s">
        <v>596</v>
      </c>
      <c r="C280" s="52" t="s">
        <v>597</v>
      </c>
      <c r="D280" s="244">
        <v>36930660</v>
      </c>
      <c r="E280" s="244">
        <v>47268785.049999997</v>
      </c>
      <c r="F280" s="54">
        <f t="shared" si="74"/>
        <v>127.99333954497428</v>
      </c>
    </row>
    <row r="281" spans="1:6" ht="24" x14ac:dyDescent="0.2">
      <c r="A281" s="55">
        <v>3862</v>
      </c>
      <c r="B281" s="87" t="s">
        <v>598</v>
      </c>
      <c r="C281" s="52" t="s">
        <v>599</v>
      </c>
      <c r="D281" s="244">
        <v>0</v>
      </c>
      <c r="E281" s="244">
        <v>0</v>
      </c>
      <c r="F281" s="54" t="str">
        <f t="shared" si="74"/>
        <v>-</v>
      </c>
    </row>
    <row r="282" spans="1:6" ht="12.75" customHeight="1" x14ac:dyDescent="0.2">
      <c r="A282" s="55">
        <v>3863</v>
      </c>
      <c r="B282" s="87" t="s">
        <v>600</v>
      </c>
      <c r="C282" s="52" t="s">
        <v>601</v>
      </c>
      <c r="D282" s="244">
        <v>0</v>
      </c>
      <c r="E282" s="244">
        <v>0</v>
      </c>
      <c r="F282" s="54" t="str">
        <f t="shared" si="74"/>
        <v>-</v>
      </c>
    </row>
    <row r="283" spans="1:6" ht="12.75" customHeight="1" x14ac:dyDescent="0.2">
      <c r="A283" s="55" t="s">
        <v>602</v>
      </c>
      <c r="B283" s="87" t="s">
        <v>603</v>
      </c>
      <c r="C283" s="52" t="s">
        <v>602</v>
      </c>
      <c r="D283" s="244">
        <v>464784</v>
      </c>
      <c r="E283" s="244">
        <v>805468.29</v>
      </c>
      <c r="F283" s="54">
        <f t="shared" si="74"/>
        <v>173.2994875038728</v>
      </c>
    </row>
    <row r="284" spans="1:6" ht="24" x14ac:dyDescent="0.2">
      <c r="A284" s="55" t="s">
        <v>604</v>
      </c>
      <c r="B284" s="87" t="s">
        <v>605</v>
      </c>
      <c r="C284" s="56" t="s">
        <v>604</v>
      </c>
      <c r="D284" s="244">
        <v>0</v>
      </c>
      <c r="E284" s="244">
        <v>0</v>
      </c>
      <c r="F284" s="54" t="str">
        <f t="shared" si="74"/>
        <v>-</v>
      </c>
    </row>
    <row r="285" spans="1:6" ht="12.75" customHeight="1" x14ac:dyDescent="0.2">
      <c r="A285" s="55" t="s">
        <v>606</v>
      </c>
      <c r="B285" s="87" t="s">
        <v>607</v>
      </c>
      <c r="C285" s="52" t="s">
        <v>608</v>
      </c>
      <c r="D285" s="244">
        <v>0</v>
      </c>
      <c r="E285" s="244">
        <v>0</v>
      </c>
      <c r="F285" s="54" t="str">
        <f t="shared" ref="F285:F296" si="76">IF(D285&lt;&gt;0,IF(E285/D285&gt;=100,"&gt;&gt;100",E285/D285*100),"-")</f>
        <v>-</v>
      </c>
    </row>
    <row r="286" spans="1:6" ht="12.75" customHeight="1" x14ac:dyDescent="0.2">
      <c r="A286" s="55" t="s">
        <v>606</v>
      </c>
      <c r="B286" s="87" t="s">
        <v>609</v>
      </c>
      <c r="C286" s="52" t="s">
        <v>610</v>
      </c>
      <c r="D286" s="244">
        <v>0</v>
      </c>
      <c r="E286" s="244">
        <v>0</v>
      </c>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450316498</v>
      </c>
      <c r="E289" s="53">
        <f t="shared" si="79"/>
        <v>487483503.21000004</v>
      </c>
      <c r="F289" s="54">
        <f t="shared" si="76"/>
        <v>108.25352954534657</v>
      </c>
    </row>
    <row r="290" spans="1:6" ht="12.75" customHeight="1" x14ac:dyDescent="0.2">
      <c r="A290" s="55" t="s">
        <v>606</v>
      </c>
      <c r="B290" s="87" t="s">
        <v>617</v>
      </c>
      <c r="C290" s="52" t="s">
        <v>618</v>
      </c>
      <c r="D290" s="53">
        <f>IF(D6&gt;=D289,D6-D289,0)</f>
        <v>136185784</v>
      </c>
      <c r="E290" s="53">
        <f>IF(E6&gt;=E289,E6-E289,0)</f>
        <v>169356116.61999989</v>
      </c>
      <c r="F290" s="54">
        <f t="shared" si="76"/>
        <v>124.35667780125999</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f>415510860-431862</f>
        <v>415078998</v>
      </c>
      <c r="E292" s="244">
        <f>42896800.88-295884.97</f>
        <v>42600915.910000004</v>
      </c>
      <c r="F292" s="54">
        <f t="shared" si="76"/>
        <v>10.263327249816673</v>
      </c>
    </row>
    <row r="293" spans="1:6" ht="12.75" customHeight="1" x14ac:dyDescent="0.2">
      <c r="A293" s="55">
        <v>92221</v>
      </c>
      <c r="B293" s="87" t="s">
        <v>623</v>
      </c>
      <c r="C293" s="52" t="s">
        <v>624</v>
      </c>
      <c r="D293" s="244">
        <v>0</v>
      </c>
      <c r="E293" s="244">
        <v>0</v>
      </c>
      <c r="F293" s="54" t="str">
        <f t="shared" si="76"/>
        <v>-</v>
      </c>
    </row>
    <row r="294" spans="1:6" ht="12.75" customHeight="1" x14ac:dyDescent="0.2">
      <c r="A294" s="55">
        <v>96</v>
      </c>
      <c r="B294" s="87" t="s">
        <v>625</v>
      </c>
      <c r="C294" s="52" t="s">
        <v>626</v>
      </c>
      <c r="D294" s="244">
        <v>72070206.629999995</v>
      </c>
      <c r="E294" s="244">
        <v>114445767.48999999</v>
      </c>
      <c r="F294" s="54">
        <f t="shared" si="76"/>
        <v>158.79761255237017</v>
      </c>
    </row>
    <row r="295" spans="1:6" ht="24" x14ac:dyDescent="0.2">
      <c r="A295" s="55">
        <v>9661</v>
      </c>
      <c r="B295" s="87" t="s">
        <v>627</v>
      </c>
      <c r="C295" s="52" t="s">
        <v>628</v>
      </c>
      <c r="D295" s="244">
        <v>694262</v>
      </c>
      <c r="E295" s="244">
        <v>718966.36</v>
      </c>
      <c r="F295" s="54">
        <f t="shared" si="76"/>
        <v>103.55836269304672</v>
      </c>
    </row>
    <row r="296" spans="1:6" ht="12.75" customHeight="1" x14ac:dyDescent="0.2">
      <c r="A296" s="57" t="s">
        <v>629</v>
      </c>
      <c r="B296" s="235" t="s">
        <v>630</v>
      </c>
      <c r="C296" s="58" t="s">
        <v>629</v>
      </c>
      <c r="D296" s="245">
        <v>0</v>
      </c>
      <c r="E296" s="245">
        <v>0</v>
      </c>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6261292</v>
      </c>
      <c r="E298" s="53">
        <f t="shared" si="80"/>
        <v>11245941.890000001</v>
      </c>
      <c r="F298" s="54">
        <f t="shared" ref="F298:F418" si="81">IF(D298&lt;&gt;0,IF(E298/D298&gt;=100,"&gt;&gt;100",E298/D298*100),"-")</f>
        <v>179.61056424137382</v>
      </c>
    </row>
    <row r="299" spans="1:6" ht="12.75" customHeight="1" x14ac:dyDescent="0.2">
      <c r="A299" s="55">
        <v>71</v>
      </c>
      <c r="B299" s="87" t="s">
        <v>634</v>
      </c>
      <c r="C299" s="52" t="s">
        <v>635</v>
      </c>
      <c r="D299" s="53">
        <f t="shared" ref="D299:E299" si="82">D300+D304</f>
        <v>3729561</v>
      </c>
      <c r="E299" s="53">
        <f t="shared" si="82"/>
        <v>6757708.6100000003</v>
      </c>
      <c r="F299" s="54">
        <f t="shared" si="81"/>
        <v>181.19313801275808</v>
      </c>
    </row>
    <row r="300" spans="1:6" ht="24" x14ac:dyDescent="0.2">
      <c r="A300" s="55">
        <v>711</v>
      </c>
      <c r="B300" s="87" t="s">
        <v>636</v>
      </c>
      <c r="C300" s="52" t="s">
        <v>637</v>
      </c>
      <c r="D300" s="53">
        <f t="shared" ref="D300:E300" si="83">SUM(D301:D303)</f>
        <v>3729561</v>
      </c>
      <c r="E300" s="53">
        <f t="shared" si="83"/>
        <v>6757708.6100000003</v>
      </c>
      <c r="F300" s="54">
        <f t="shared" si="81"/>
        <v>181.19313801275808</v>
      </c>
    </row>
    <row r="301" spans="1:6" ht="12.75" customHeight="1" x14ac:dyDescent="0.2">
      <c r="A301" s="55">
        <v>7111</v>
      </c>
      <c r="B301" s="87" t="s">
        <v>638</v>
      </c>
      <c r="C301" s="52" t="s">
        <v>639</v>
      </c>
      <c r="D301" s="244">
        <v>3729561</v>
      </c>
      <c r="E301" s="244">
        <v>6757708.6100000003</v>
      </c>
      <c r="F301" s="54">
        <f t="shared" si="81"/>
        <v>181.19313801275808</v>
      </c>
    </row>
    <row r="302" spans="1:6" ht="12.75" customHeight="1" x14ac:dyDescent="0.2">
      <c r="A302" s="55">
        <v>7112</v>
      </c>
      <c r="B302" s="87" t="s">
        <v>640</v>
      </c>
      <c r="C302" s="52" t="s">
        <v>641</v>
      </c>
      <c r="D302" s="244">
        <v>0</v>
      </c>
      <c r="E302" s="244">
        <v>0</v>
      </c>
      <c r="F302" s="54" t="str">
        <f t="shared" si="81"/>
        <v>-</v>
      </c>
    </row>
    <row r="303" spans="1:6" ht="12.75" customHeight="1" x14ac:dyDescent="0.2">
      <c r="A303" s="55">
        <v>7113</v>
      </c>
      <c r="B303" s="87" t="s">
        <v>642</v>
      </c>
      <c r="C303" s="52" t="s">
        <v>643</v>
      </c>
      <c r="D303" s="244">
        <v>0</v>
      </c>
      <c r="E303" s="244">
        <v>0</v>
      </c>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v>0</v>
      </c>
      <c r="F305" s="54" t="str">
        <f t="shared" si="81"/>
        <v>-</v>
      </c>
    </row>
    <row r="306" spans="1:6" ht="12.75" customHeight="1" x14ac:dyDescent="0.2">
      <c r="A306" s="55">
        <v>7122</v>
      </c>
      <c r="B306" s="87" t="s">
        <v>648</v>
      </c>
      <c r="C306" s="52" t="s">
        <v>649</v>
      </c>
      <c r="D306" s="244">
        <v>0</v>
      </c>
      <c r="E306" s="244">
        <v>0</v>
      </c>
      <c r="F306" s="54" t="str">
        <f t="shared" si="81"/>
        <v>-</v>
      </c>
    </row>
    <row r="307" spans="1:6" ht="12.75" customHeight="1" x14ac:dyDescent="0.2">
      <c r="A307" s="55">
        <v>7123</v>
      </c>
      <c r="B307" s="87" t="s">
        <v>650</v>
      </c>
      <c r="C307" s="52" t="s">
        <v>651</v>
      </c>
      <c r="D307" s="244">
        <v>0</v>
      </c>
      <c r="E307" s="244">
        <v>0</v>
      </c>
      <c r="F307" s="54" t="str">
        <f t="shared" si="81"/>
        <v>-</v>
      </c>
    </row>
    <row r="308" spans="1:6" ht="12.75" customHeight="1" x14ac:dyDescent="0.2">
      <c r="A308" s="55">
        <v>7124</v>
      </c>
      <c r="B308" s="87" t="s">
        <v>652</v>
      </c>
      <c r="C308" s="52" t="s">
        <v>653</v>
      </c>
      <c r="D308" s="244">
        <v>0</v>
      </c>
      <c r="E308" s="244">
        <v>0</v>
      </c>
      <c r="F308" s="54" t="str">
        <f t="shared" si="81"/>
        <v>-</v>
      </c>
    </row>
    <row r="309" spans="1:6" ht="12.75" customHeight="1" x14ac:dyDescent="0.2">
      <c r="A309" s="55">
        <v>7125</v>
      </c>
      <c r="B309" s="87" t="s">
        <v>654</v>
      </c>
      <c r="C309" s="52" t="s">
        <v>655</v>
      </c>
      <c r="D309" s="244">
        <v>0</v>
      </c>
      <c r="E309" s="244">
        <v>0</v>
      </c>
      <c r="F309" s="54" t="str">
        <f t="shared" si="81"/>
        <v>-</v>
      </c>
    </row>
    <row r="310" spans="1:6" ht="12.75" customHeight="1" x14ac:dyDescent="0.2">
      <c r="A310" s="55">
        <v>7126</v>
      </c>
      <c r="B310" s="87" t="s">
        <v>656</v>
      </c>
      <c r="C310" s="52" t="s">
        <v>657</v>
      </c>
      <c r="D310" s="244">
        <v>0</v>
      </c>
      <c r="E310" s="244">
        <v>0</v>
      </c>
      <c r="F310" s="54" t="str">
        <f t="shared" si="81"/>
        <v>-</v>
      </c>
    </row>
    <row r="311" spans="1:6" ht="24" x14ac:dyDescent="0.2">
      <c r="A311" s="55">
        <v>72</v>
      </c>
      <c r="B311" s="234" t="s">
        <v>658</v>
      </c>
      <c r="C311" s="52" t="s">
        <v>659</v>
      </c>
      <c r="D311" s="53">
        <f t="shared" ref="D311:E311" si="85">D312+D317+D326+D331+D336+D339</f>
        <v>2531731</v>
      </c>
      <c r="E311" s="53">
        <f t="shared" si="85"/>
        <v>4488233.2799999993</v>
      </c>
      <c r="F311" s="54">
        <f t="shared" si="81"/>
        <v>177.27923227230696</v>
      </c>
    </row>
    <row r="312" spans="1:6" ht="12.75" customHeight="1" x14ac:dyDescent="0.2">
      <c r="A312" s="55">
        <v>721</v>
      </c>
      <c r="B312" s="87" t="s">
        <v>660</v>
      </c>
      <c r="C312" s="52" t="s">
        <v>661</v>
      </c>
      <c r="D312" s="53">
        <f t="shared" ref="D312:E312" si="86">SUM(D313:D316)</f>
        <v>2378255</v>
      </c>
      <c r="E312" s="53">
        <f t="shared" si="86"/>
        <v>4488233.2799999993</v>
      </c>
      <c r="F312" s="54">
        <f t="shared" si="81"/>
        <v>188.71959819279257</v>
      </c>
    </row>
    <row r="313" spans="1:6" ht="12.75" customHeight="1" x14ac:dyDescent="0.2">
      <c r="A313" s="55">
        <v>7211</v>
      </c>
      <c r="B313" s="87" t="s">
        <v>662</v>
      </c>
      <c r="C313" s="52" t="s">
        <v>663</v>
      </c>
      <c r="D313" s="244">
        <v>1759727</v>
      </c>
      <c r="E313" s="244">
        <v>1253119.52</v>
      </c>
      <c r="F313" s="54">
        <f t="shared" si="81"/>
        <v>71.211018527305654</v>
      </c>
    </row>
    <row r="314" spans="1:6" ht="12.75" customHeight="1" x14ac:dyDescent="0.2">
      <c r="A314" s="55">
        <v>7212</v>
      </c>
      <c r="B314" s="87" t="s">
        <v>664</v>
      </c>
      <c r="C314" s="52" t="s">
        <v>665</v>
      </c>
      <c r="D314" s="244">
        <v>618528</v>
      </c>
      <c r="E314" s="244">
        <v>2474113.7599999998</v>
      </c>
      <c r="F314" s="54">
        <f t="shared" si="81"/>
        <v>400.00028454653631</v>
      </c>
    </row>
    <row r="315" spans="1:6" ht="12.75" customHeight="1" x14ac:dyDescent="0.2">
      <c r="A315" s="55">
        <v>7213</v>
      </c>
      <c r="B315" s="87" t="s">
        <v>666</v>
      </c>
      <c r="C315" s="52" t="s">
        <v>667</v>
      </c>
      <c r="D315" s="244">
        <v>0</v>
      </c>
      <c r="E315" s="244">
        <v>0</v>
      </c>
      <c r="F315" s="54" t="str">
        <f t="shared" si="81"/>
        <v>-</v>
      </c>
    </row>
    <row r="316" spans="1:6" ht="12.75" customHeight="1" x14ac:dyDescent="0.2">
      <c r="A316" s="55">
        <v>7214</v>
      </c>
      <c r="B316" s="87" t="s">
        <v>668</v>
      </c>
      <c r="C316" s="52" t="s">
        <v>669</v>
      </c>
      <c r="D316" s="244">
        <v>0</v>
      </c>
      <c r="E316" s="244">
        <v>761000</v>
      </c>
      <c r="F316" s="54" t="str">
        <f t="shared" si="81"/>
        <v>-</v>
      </c>
    </row>
    <row r="317" spans="1:6" ht="12.75" customHeight="1" x14ac:dyDescent="0.2">
      <c r="A317" s="55">
        <v>722</v>
      </c>
      <c r="B317" s="87" t="s">
        <v>670</v>
      </c>
      <c r="C317" s="52" t="s">
        <v>671</v>
      </c>
      <c r="D317" s="53">
        <f t="shared" ref="D317:E317" si="87">SUM(D318:D325)</f>
        <v>63496</v>
      </c>
      <c r="E317" s="53">
        <f t="shared" si="87"/>
        <v>0</v>
      </c>
      <c r="F317" s="54">
        <f t="shared" si="81"/>
        <v>0</v>
      </c>
    </row>
    <row r="318" spans="1:6" ht="12.75" customHeight="1" x14ac:dyDescent="0.2">
      <c r="A318" s="55">
        <v>7221</v>
      </c>
      <c r="B318" s="87" t="s">
        <v>672</v>
      </c>
      <c r="C318" s="52" t="s">
        <v>673</v>
      </c>
      <c r="D318" s="244">
        <v>63496</v>
      </c>
      <c r="E318" s="244">
        <v>0</v>
      </c>
      <c r="F318" s="54">
        <f t="shared" si="81"/>
        <v>0</v>
      </c>
    </row>
    <row r="319" spans="1:6" ht="12.75" customHeight="1" x14ac:dyDescent="0.2">
      <c r="A319" s="55">
        <v>7222</v>
      </c>
      <c r="B319" s="87" t="s">
        <v>674</v>
      </c>
      <c r="C319" s="52" t="s">
        <v>675</v>
      </c>
      <c r="D319" s="244">
        <v>0</v>
      </c>
      <c r="E319" s="244">
        <v>0</v>
      </c>
      <c r="F319" s="54" t="str">
        <f t="shared" si="81"/>
        <v>-</v>
      </c>
    </row>
    <row r="320" spans="1:6" ht="12.75" customHeight="1" x14ac:dyDescent="0.2">
      <c r="A320" s="55">
        <v>7223</v>
      </c>
      <c r="B320" s="87" t="s">
        <v>676</v>
      </c>
      <c r="C320" s="52" t="s">
        <v>677</v>
      </c>
      <c r="D320" s="244">
        <v>0</v>
      </c>
      <c r="E320" s="244">
        <v>0</v>
      </c>
      <c r="F320" s="54" t="str">
        <f t="shared" si="81"/>
        <v>-</v>
      </c>
    </row>
    <row r="321" spans="1:6" ht="12.75" customHeight="1" x14ac:dyDescent="0.2">
      <c r="A321" s="55">
        <v>7224</v>
      </c>
      <c r="B321" s="87" t="s">
        <v>678</v>
      </c>
      <c r="C321" s="52" t="s">
        <v>679</v>
      </c>
      <c r="D321" s="244">
        <v>0</v>
      </c>
      <c r="E321" s="244">
        <v>0</v>
      </c>
      <c r="F321" s="54" t="str">
        <f t="shared" si="81"/>
        <v>-</v>
      </c>
    </row>
    <row r="322" spans="1:6" ht="12.75" customHeight="1" x14ac:dyDescent="0.2">
      <c r="A322" s="55">
        <v>7225</v>
      </c>
      <c r="B322" s="87" t="s">
        <v>680</v>
      </c>
      <c r="C322" s="52" t="s">
        <v>681</v>
      </c>
      <c r="D322" s="244">
        <v>0</v>
      </c>
      <c r="E322" s="244">
        <v>0</v>
      </c>
      <c r="F322" s="54" t="str">
        <f t="shared" si="81"/>
        <v>-</v>
      </c>
    </row>
    <row r="323" spans="1:6" ht="12.75" customHeight="1" x14ac:dyDescent="0.2">
      <c r="A323" s="55">
        <v>7226</v>
      </c>
      <c r="B323" s="87" t="s">
        <v>682</v>
      </c>
      <c r="C323" s="52" t="s">
        <v>683</v>
      </c>
      <c r="D323" s="244">
        <v>0</v>
      </c>
      <c r="E323" s="244">
        <v>0</v>
      </c>
      <c r="F323" s="54" t="str">
        <f t="shared" si="81"/>
        <v>-</v>
      </c>
    </row>
    <row r="324" spans="1:6" ht="12.75" customHeight="1" x14ac:dyDescent="0.2">
      <c r="A324" s="55">
        <v>7227</v>
      </c>
      <c r="B324" s="87" t="s">
        <v>684</v>
      </c>
      <c r="C324" s="52" t="s">
        <v>685</v>
      </c>
      <c r="D324" s="244">
        <v>0</v>
      </c>
      <c r="E324" s="244">
        <v>0</v>
      </c>
      <c r="F324" s="54" t="str">
        <f t="shared" si="81"/>
        <v>-</v>
      </c>
    </row>
    <row r="325" spans="1:6" ht="12.75" customHeight="1" x14ac:dyDescent="0.2">
      <c r="A325" s="55" t="s">
        <v>686</v>
      </c>
      <c r="B325" s="87" t="s">
        <v>687</v>
      </c>
      <c r="C325" s="52" t="s">
        <v>686</v>
      </c>
      <c r="D325" s="244">
        <v>0</v>
      </c>
      <c r="E325" s="244">
        <v>0</v>
      </c>
      <c r="F325" s="54" t="str">
        <f t="shared" si="81"/>
        <v>-</v>
      </c>
    </row>
    <row r="326" spans="1:6" ht="12.75" customHeight="1" x14ac:dyDescent="0.2">
      <c r="A326" s="55">
        <v>723</v>
      </c>
      <c r="B326" s="234" t="s">
        <v>688</v>
      </c>
      <c r="C326" s="52" t="s">
        <v>689</v>
      </c>
      <c r="D326" s="53">
        <f t="shared" ref="D326:E326" si="88">SUM(D327:D330)</f>
        <v>89980</v>
      </c>
      <c r="E326" s="53">
        <f t="shared" si="88"/>
        <v>0</v>
      </c>
      <c r="F326" s="54">
        <f t="shared" si="81"/>
        <v>0</v>
      </c>
    </row>
    <row r="327" spans="1:6" ht="12.75" customHeight="1" x14ac:dyDescent="0.2">
      <c r="A327" s="55">
        <v>7231</v>
      </c>
      <c r="B327" s="87" t="s">
        <v>690</v>
      </c>
      <c r="C327" s="52" t="s">
        <v>691</v>
      </c>
      <c r="D327" s="244">
        <v>89980</v>
      </c>
      <c r="E327" s="244">
        <v>0</v>
      </c>
      <c r="F327" s="54">
        <f t="shared" si="81"/>
        <v>0</v>
      </c>
    </row>
    <row r="328" spans="1:6" ht="12.75" customHeight="1" x14ac:dyDescent="0.2">
      <c r="A328" s="55">
        <v>7232</v>
      </c>
      <c r="B328" s="87" t="s">
        <v>692</v>
      </c>
      <c r="C328" s="52" t="s">
        <v>693</v>
      </c>
      <c r="D328" s="244">
        <v>0</v>
      </c>
      <c r="E328" s="244">
        <v>0</v>
      </c>
      <c r="F328" s="54" t="str">
        <f t="shared" si="81"/>
        <v>-</v>
      </c>
    </row>
    <row r="329" spans="1:6" ht="12.75" customHeight="1" x14ac:dyDescent="0.2">
      <c r="A329" s="55">
        <v>7233</v>
      </c>
      <c r="B329" s="87" t="s">
        <v>694</v>
      </c>
      <c r="C329" s="52" t="s">
        <v>695</v>
      </c>
      <c r="D329" s="244">
        <v>0</v>
      </c>
      <c r="E329" s="244">
        <v>0</v>
      </c>
      <c r="F329" s="54" t="str">
        <f t="shared" si="81"/>
        <v>-</v>
      </c>
    </row>
    <row r="330" spans="1:6" ht="12.75" customHeight="1" x14ac:dyDescent="0.2">
      <c r="A330" s="55">
        <v>7234</v>
      </c>
      <c r="B330" s="234" t="s">
        <v>696</v>
      </c>
      <c r="C330" s="52" t="s">
        <v>697</v>
      </c>
      <c r="D330" s="244">
        <v>0</v>
      </c>
      <c r="E330" s="244">
        <v>0</v>
      </c>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v>0</v>
      </c>
      <c r="F332" s="54" t="str">
        <f t="shared" si="81"/>
        <v>-</v>
      </c>
    </row>
    <row r="333" spans="1:6" ht="12.75" customHeight="1" x14ac:dyDescent="0.2">
      <c r="A333" s="55">
        <v>7242</v>
      </c>
      <c r="B333" s="87" t="s">
        <v>702</v>
      </c>
      <c r="C333" s="52" t="s">
        <v>703</v>
      </c>
      <c r="D333" s="244">
        <v>0</v>
      </c>
      <c r="E333" s="244">
        <v>0</v>
      </c>
      <c r="F333" s="54" t="str">
        <f t="shared" si="81"/>
        <v>-</v>
      </c>
    </row>
    <row r="334" spans="1:6" ht="12.75" customHeight="1" x14ac:dyDescent="0.2">
      <c r="A334" s="55">
        <v>7243</v>
      </c>
      <c r="B334" s="87" t="s">
        <v>704</v>
      </c>
      <c r="C334" s="52" t="s">
        <v>705</v>
      </c>
      <c r="D334" s="244">
        <v>0</v>
      </c>
      <c r="E334" s="244">
        <v>0</v>
      </c>
      <c r="F334" s="54" t="str">
        <f t="shared" si="81"/>
        <v>-</v>
      </c>
    </row>
    <row r="335" spans="1:6" ht="12.75" customHeight="1" x14ac:dyDescent="0.2">
      <c r="A335" s="55">
        <v>7244</v>
      </c>
      <c r="B335" s="87" t="s">
        <v>706</v>
      </c>
      <c r="C335" s="52" t="s">
        <v>707</v>
      </c>
      <c r="D335" s="244">
        <v>0</v>
      </c>
      <c r="E335" s="244">
        <v>0</v>
      </c>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v>0</v>
      </c>
      <c r="F337" s="54" t="str">
        <f t="shared" si="81"/>
        <v>-</v>
      </c>
    </row>
    <row r="338" spans="1:6" ht="12.75" customHeight="1" x14ac:dyDescent="0.2">
      <c r="A338" s="55">
        <v>7252</v>
      </c>
      <c r="B338" s="87" t="s">
        <v>712</v>
      </c>
      <c r="C338" s="52" t="s">
        <v>713</v>
      </c>
      <c r="D338" s="244">
        <v>0</v>
      </c>
      <c r="E338" s="244">
        <v>0</v>
      </c>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v>0</v>
      </c>
      <c r="F340" s="54" t="str">
        <f t="shared" si="81"/>
        <v>-</v>
      </c>
    </row>
    <row r="341" spans="1:6" ht="12.75" customHeight="1" x14ac:dyDescent="0.2">
      <c r="A341" s="55">
        <v>7262</v>
      </c>
      <c r="B341" s="87" t="s">
        <v>718</v>
      </c>
      <c r="C341" s="52" t="s">
        <v>719</v>
      </c>
      <c r="D341" s="244">
        <v>0</v>
      </c>
      <c r="E341" s="244">
        <v>0</v>
      </c>
      <c r="F341" s="54" t="str">
        <f t="shared" si="81"/>
        <v>-</v>
      </c>
    </row>
    <row r="342" spans="1:6" ht="12.75" customHeight="1" x14ac:dyDescent="0.2">
      <c r="A342" s="55">
        <v>7263</v>
      </c>
      <c r="B342" s="87" t="s">
        <v>720</v>
      </c>
      <c r="C342" s="52" t="s">
        <v>721</v>
      </c>
      <c r="D342" s="244">
        <v>0</v>
      </c>
      <c r="E342" s="244">
        <v>0</v>
      </c>
      <c r="F342" s="54" t="str">
        <f t="shared" si="81"/>
        <v>-</v>
      </c>
    </row>
    <row r="343" spans="1:6" ht="12.75" customHeight="1" x14ac:dyDescent="0.2">
      <c r="A343" s="55">
        <v>7264</v>
      </c>
      <c r="B343" s="87" t="s">
        <v>722</v>
      </c>
      <c r="C343" s="52" t="s">
        <v>723</v>
      </c>
      <c r="D343" s="244">
        <v>0</v>
      </c>
      <c r="E343" s="244">
        <v>0</v>
      </c>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v>0</v>
      </c>
      <c r="F346" s="54" t="str">
        <f t="shared" si="81"/>
        <v>-</v>
      </c>
    </row>
    <row r="347" spans="1:6" ht="12.75" customHeight="1" x14ac:dyDescent="0.2">
      <c r="A347" s="55">
        <v>7312</v>
      </c>
      <c r="B347" s="87" t="s">
        <v>730</v>
      </c>
      <c r="C347" s="52" t="s">
        <v>731</v>
      </c>
      <c r="D347" s="244">
        <v>0</v>
      </c>
      <c r="E347" s="244">
        <v>0</v>
      </c>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v>0</v>
      </c>
      <c r="F349" s="54" t="str">
        <f t="shared" si="81"/>
        <v>-</v>
      </c>
    </row>
    <row r="350" spans="1:6" ht="12.75" customHeight="1" x14ac:dyDescent="0.2">
      <c r="A350" s="55">
        <v>4</v>
      </c>
      <c r="B350" s="87" t="s">
        <v>736</v>
      </c>
      <c r="C350" s="52" t="s">
        <v>737</v>
      </c>
      <c r="D350" s="53">
        <f t="shared" ref="D350:E350" si="95">D351+D363+D396+D400+D402</f>
        <v>163537709</v>
      </c>
      <c r="E350" s="53">
        <f t="shared" si="95"/>
        <v>185006021.41999999</v>
      </c>
      <c r="F350" s="54">
        <f t="shared" si="81"/>
        <v>113.12743865086186</v>
      </c>
    </row>
    <row r="351" spans="1:6" ht="12.75" customHeight="1" x14ac:dyDescent="0.2">
      <c r="A351" s="55">
        <v>41</v>
      </c>
      <c r="B351" s="87" t="s">
        <v>738</v>
      </c>
      <c r="C351" s="52" t="s">
        <v>739</v>
      </c>
      <c r="D351" s="53">
        <f t="shared" ref="D351:E351" si="96">D352+D356</f>
        <v>18145644</v>
      </c>
      <c r="E351" s="53">
        <f t="shared" si="96"/>
        <v>18950647.829999998</v>
      </c>
      <c r="F351" s="54">
        <f t="shared" si="81"/>
        <v>104.43634753332533</v>
      </c>
    </row>
    <row r="352" spans="1:6" ht="12.75" customHeight="1" x14ac:dyDescent="0.2">
      <c r="A352" s="55">
        <v>411</v>
      </c>
      <c r="B352" s="87" t="s">
        <v>740</v>
      </c>
      <c r="C352" s="52" t="s">
        <v>741</v>
      </c>
      <c r="D352" s="53">
        <f t="shared" ref="D352:E352" si="97">SUM(D353:D355)</f>
        <v>14969651</v>
      </c>
      <c r="E352" s="53">
        <f t="shared" si="97"/>
        <v>15497493.52</v>
      </c>
      <c r="F352" s="54">
        <f t="shared" si="81"/>
        <v>103.52608434224686</v>
      </c>
    </row>
    <row r="353" spans="1:6" ht="12.75" customHeight="1" x14ac:dyDescent="0.2">
      <c r="A353" s="55">
        <v>4111</v>
      </c>
      <c r="B353" s="87" t="s">
        <v>638</v>
      </c>
      <c r="C353" s="52" t="s">
        <v>742</v>
      </c>
      <c r="D353" s="244">
        <v>14969651</v>
      </c>
      <c r="E353" s="244">
        <v>15497493.52</v>
      </c>
      <c r="F353" s="54">
        <f t="shared" si="81"/>
        <v>103.52608434224686</v>
      </c>
    </row>
    <row r="354" spans="1:6" ht="12.75" customHeight="1" x14ac:dyDescent="0.2">
      <c r="A354" s="55">
        <v>4112</v>
      </c>
      <c r="B354" s="87" t="s">
        <v>640</v>
      </c>
      <c r="C354" s="52" t="s">
        <v>743</v>
      </c>
      <c r="D354" s="244">
        <v>0</v>
      </c>
      <c r="E354" s="244">
        <v>0</v>
      </c>
      <c r="F354" s="54" t="str">
        <f t="shared" si="81"/>
        <v>-</v>
      </c>
    </row>
    <row r="355" spans="1:6" ht="12.75" customHeight="1" x14ac:dyDescent="0.2">
      <c r="A355" s="55">
        <v>4113</v>
      </c>
      <c r="B355" s="87" t="s">
        <v>744</v>
      </c>
      <c r="C355" s="52" t="s">
        <v>745</v>
      </c>
      <c r="D355" s="244">
        <v>0</v>
      </c>
      <c r="E355" s="244">
        <v>0</v>
      </c>
      <c r="F355" s="54" t="str">
        <f t="shared" si="81"/>
        <v>-</v>
      </c>
    </row>
    <row r="356" spans="1:6" ht="12.75" customHeight="1" x14ac:dyDescent="0.2">
      <c r="A356" s="55">
        <v>412</v>
      </c>
      <c r="B356" s="87" t="s">
        <v>746</v>
      </c>
      <c r="C356" s="52" t="s">
        <v>747</v>
      </c>
      <c r="D356" s="53">
        <f t="shared" ref="D356:E356" si="98">SUM(D357:D362)</f>
        <v>3175993</v>
      </c>
      <c r="E356" s="53">
        <f t="shared" si="98"/>
        <v>3453154.31</v>
      </c>
      <c r="F356" s="54">
        <f t="shared" si="81"/>
        <v>108.726760732785</v>
      </c>
    </row>
    <row r="357" spans="1:6" ht="12.75" customHeight="1" x14ac:dyDescent="0.2">
      <c r="A357" s="55">
        <v>4121</v>
      </c>
      <c r="B357" s="87" t="s">
        <v>646</v>
      </c>
      <c r="C357" s="52" t="s">
        <v>748</v>
      </c>
      <c r="D357" s="244">
        <v>0</v>
      </c>
      <c r="E357" s="244">
        <v>0</v>
      </c>
      <c r="F357" s="54" t="str">
        <f t="shared" si="81"/>
        <v>-</v>
      </c>
    </row>
    <row r="358" spans="1:6" ht="12.75" customHeight="1" x14ac:dyDescent="0.2">
      <c r="A358" s="55">
        <v>4122</v>
      </c>
      <c r="B358" s="87" t="s">
        <v>648</v>
      </c>
      <c r="C358" s="52" t="s">
        <v>749</v>
      </c>
      <c r="D358" s="244">
        <v>0</v>
      </c>
      <c r="E358" s="244">
        <v>0</v>
      </c>
      <c r="F358" s="54" t="str">
        <f t="shared" si="81"/>
        <v>-</v>
      </c>
    </row>
    <row r="359" spans="1:6" ht="12.75" customHeight="1" x14ac:dyDescent="0.2">
      <c r="A359" s="55">
        <v>4123</v>
      </c>
      <c r="B359" s="87" t="s">
        <v>650</v>
      </c>
      <c r="C359" s="52" t="s">
        <v>750</v>
      </c>
      <c r="D359" s="244">
        <v>0</v>
      </c>
      <c r="E359" s="244">
        <v>0</v>
      </c>
      <c r="F359" s="54" t="str">
        <f t="shared" si="81"/>
        <v>-</v>
      </c>
    </row>
    <row r="360" spans="1:6" ht="12.75" customHeight="1" x14ac:dyDescent="0.2">
      <c r="A360" s="55">
        <v>4124</v>
      </c>
      <c r="B360" s="87" t="s">
        <v>652</v>
      </c>
      <c r="C360" s="52" t="s">
        <v>751</v>
      </c>
      <c r="D360" s="244">
        <v>50216</v>
      </c>
      <c r="E360" s="244">
        <v>34120.839999999997</v>
      </c>
      <c r="F360" s="54">
        <f t="shared" si="81"/>
        <v>67.948144017842921</v>
      </c>
    </row>
    <row r="361" spans="1:6" ht="12.75" customHeight="1" x14ac:dyDescent="0.2">
      <c r="A361" s="55">
        <v>4125</v>
      </c>
      <c r="B361" s="87" t="s">
        <v>654</v>
      </c>
      <c r="C361" s="52" t="s">
        <v>752</v>
      </c>
      <c r="D361" s="244">
        <v>0</v>
      </c>
      <c r="E361" s="244">
        <v>0</v>
      </c>
      <c r="F361" s="54" t="str">
        <f t="shared" si="81"/>
        <v>-</v>
      </c>
    </row>
    <row r="362" spans="1:6" ht="12.75" customHeight="1" x14ac:dyDescent="0.2">
      <c r="A362" s="55">
        <v>4126</v>
      </c>
      <c r="B362" s="87" t="s">
        <v>656</v>
      </c>
      <c r="C362" s="52" t="s">
        <v>753</v>
      </c>
      <c r="D362" s="244">
        <v>3125777</v>
      </c>
      <c r="E362" s="244">
        <v>3419033.47</v>
      </c>
      <c r="F362" s="54">
        <f t="shared" si="81"/>
        <v>109.38187433076641</v>
      </c>
    </row>
    <row r="363" spans="1:6" ht="24" x14ac:dyDescent="0.2">
      <c r="A363" s="55">
        <v>42</v>
      </c>
      <c r="B363" s="234" t="s">
        <v>754</v>
      </c>
      <c r="C363" s="52" t="s">
        <v>755</v>
      </c>
      <c r="D363" s="53">
        <f t="shared" ref="D363:E363" si="99">D364+D369+D378+D383+D388+D391</f>
        <v>93370699</v>
      </c>
      <c r="E363" s="53">
        <f t="shared" si="99"/>
        <v>151012692.25999999</v>
      </c>
      <c r="F363" s="54">
        <f t="shared" si="81"/>
        <v>161.7345632809282</v>
      </c>
    </row>
    <row r="364" spans="1:6" ht="12.75" customHeight="1" x14ac:dyDescent="0.2">
      <c r="A364" s="55">
        <v>421</v>
      </c>
      <c r="B364" s="87" t="s">
        <v>756</v>
      </c>
      <c r="C364" s="52" t="s">
        <v>757</v>
      </c>
      <c r="D364" s="53">
        <f t="shared" ref="D364:E364" si="100">SUM(D365:D368)</f>
        <v>72916285</v>
      </c>
      <c r="E364" s="53">
        <f t="shared" si="100"/>
        <v>125361703.76000001</v>
      </c>
      <c r="F364" s="54">
        <f t="shared" si="81"/>
        <v>171.92552220673338</v>
      </c>
    </row>
    <row r="365" spans="1:6" ht="12.75" customHeight="1" x14ac:dyDescent="0.2">
      <c r="A365" s="55">
        <v>4211</v>
      </c>
      <c r="B365" s="87" t="s">
        <v>662</v>
      </c>
      <c r="C365" s="52" t="s">
        <v>758</v>
      </c>
      <c r="D365" s="244">
        <v>0</v>
      </c>
      <c r="E365" s="244">
        <v>0</v>
      </c>
      <c r="F365" s="54" t="str">
        <f t="shared" si="81"/>
        <v>-</v>
      </c>
    </row>
    <row r="366" spans="1:6" ht="12.75" customHeight="1" x14ac:dyDescent="0.2">
      <c r="A366" s="55">
        <v>4212</v>
      </c>
      <c r="B366" s="87" t="s">
        <v>664</v>
      </c>
      <c r="C366" s="52" t="s">
        <v>759</v>
      </c>
      <c r="D366" s="244">
        <v>22251880</v>
      </c>
      <c r="E366" s="244">
        <v>170301.88</v>
      </c>
      <c r="F366" s="54">
        <f t="shared" si="81"/>
        <v>0.76533704118483481</v>
      </c>
    </row>
    <row r="367" spans="1:6" ht="12.75" customHeight="1" x14ac:dyDescent="0.2">
      <c r="A367" s="55">
        <v>4213</v>
      </c>
      <c r="B367" s="87" t="s">
        <v>666</v>
      </c>
      <c r="C367" s="52" t="s">
        <v>760</v>
      </c>
      <c r="D367" s="244">
        <v>9608368</v>
      </c>
      <c r="E367" s="244">
        <v>25744066.73</v>
      </c>
      <c r="F367" s="54">
        <f t="shared" si="81"/>
        <v>267.93381279734501</v>
      </c>
    </row>
    <row r="368" spans="1:6" ht="12.75" customHeight="1" x14ac:dyDescent="0.2">
      <c r="A368" s="55">
        <v>4214</v>
      </c>
      <c r="B368" s="87" t="s">
        <v>668</v>
      </c>
      <c r="C368" s="52" t="s">
        <v>761</v>
      </c>
      <c r="D368" s="244">
        <v>41056037</v>
      </c>
      <c r="E368" s="244">
        <v>99447335.150000006</v>
      </c>
      <c r="F368" s="54">
        <f t="shared" si="81"/>
        <v>242.22341564530453</v>
      </c>
    </row>
    <row r="369" spans="1:6" ht="12.75" customHeight="1" x14ac:dyDescent="0.2">
      <c r="A369" s="55">
        <v>422</v>
      </c>
      <c r="B369" s="87" t="s">
        <v>762</v>
      </c>
      <c r="C369" s="52" t="s">
        <v>763</v>
      </c>
      <c r="D369" s="53">
        <f t="shared" ref="D369:E369" si="101">SUM(D370:D377)</f>
        <v>15907511</v>
      </c>
      <c r="E369" s="53">
        <f t="shared" si="101"/>
        <v>15603775.330000002</v>
      </c>
      <c r="F369" s="54">
        <f t="shared" si="81"/>
        <v>98.090614741677712</v>
      </c>
    </row>
    <row r="370" spans="1:6" ht="12.75" customHeight="1" x14ac:dyDescent="0.2">
      <c r="A370" s="55">
        <v>4221</v>
      </c>
      <c r="B370" s="87" t="s">
        <v>672</v>
      </c>
      <c r="C370" s="52" t="s">
        <v>764</v>
      </c>
      <c r="D370" s="244">
        <v>12021246</v>
      </c>
      <c r="E370" s="244">
        <v>3040020</v>
      </c>
      <c r="F370" s="54">
        <f t="shared" si="81"/>
        <v>25.288726310068029</v>
      </c>
    </row>
    <row r="371" spans="1:6" ht="12.75" customHeight="1" x14ac:dyDescent="0.2">
      <c r="A371" s="55">
        <v>4222</v>
      </c>
      <c r="B371" s="87" t="s">
        <v>765</v>
      </c>
      <c r="C371" s="52" t="s">
        <v>766</v>
      </c>
      <c r="D371" s="244">
        <v>294557</v>
      </c>
      <c r="E371" s="244">
        <v>6357501.9900000002</v>
      </c>
      <c r="F371" s="54">
        <f t="shared" si="81"/>
        <v>2158.3265683721656</v>
      </c>
    </row>
    <row r="372" spans="1:6" ht="12.75" customHeight="1" x14ac:dyDescent="0.2">
      <c r="A372" s="55">
        <v>4223</v>
      </c>
      <c r="B372" s="87" t="s">
        <v>676</v>
      </c>
      <c r="C372" s="52" t="s">
        <v>767</v>
      </c>
      <c r="D372" s="244">
        <v>935702</v>
      </c>
      <c r="E372" s="244">
        <v>1058974.68</v>
      </c>
      <c r="F372" s="54">
        <f t="shared" si="81"/>
        <v>113.17435251821625</v>
      </c>
    </row>
    <row r="373" spans="1:6" ht="12.75" customHeight="1" x14ac:dyDescent="0.2">
      <c r="A373" s="55">
        <v>4224</v>
      </c>
      <c r="B373" s="87" t="s">
        <v>678</v>
      </c>
      <c r="C373" s="52" t="s">
        <v>768</v>
      </c>
      <c r="D373" s="244">
        <v>66829</v>
      </c>
      <c r="E373" s="244">
        <v>0</v>
      </c>
      <c r="F373" s="54">
        <f t="shared" si="81"/>
        <v>0</v>
      </c>
    </row>
    <row r="374" spans="1:6" ht="12.75" customHeight="1" x14ac:dyDescent="0.2">
      <c r="A374" s="55">
        <v>4225</v>
      </c>
      <c r="B374" s="87" t="s">
        <v>680</v>
      </c>
      <c r="C374" s="52" t="s">
        <v>769</v>
      </c>
      <c r="D374" s="244">
        <v>21952</v>
      </c>
      <c r="E374" s="244">
        <v>21603.75</v>
      </c>
      <c r="F374" s="54">
        <f t="shared" si="81"/>
        <v>98.413584183673478</v>
      </c>
    </row>
    <row r="375" spans="1:6" ht="12.75" customHeight="1" x14ac:dyDescent="0.2">
      <c r="A375" s="55">
        <v>4226</v>
      </c>
      <c r="B375" s="87" t="s">
        <v>682</v>
      </c>
      <c r="C375" s="52" t="s">
        <v>770</v>
      </c>
      <c r="D375" s="244">
        <v>512519</v>
      </c>
      <c r="E375" s="244">
        <v>349809.55</v>
      </c>
      <c r="F375" s="54">
        <f t="shared" si="81"/>
        <v>68.252991596409103</v>
      </c>
    </row>
    <row r="376" spans="1:6" ht="12.75" customHeight="1" x14ac:dyDescent="0.2">
      <c r="A376" s="55">
        <v>4227</v>
      </c>
      <c r="B376" s="234" t="s">
        <v>684</v>
      </c>
      <c r="C376" s="52" t="s">
        <v>771</v>
      </c>
      <c r="D376" s="244">
        <v>2054706</v>
      </c>
      <c r="E376" s="244">
        <v>4775865.3600000003</v>
      </c>
      <c r="F376" s="54">
        <f t="shared" si="81"/>
        <v>232.43546083965302</v>
      </c>
    </row>
    <row r="377" spans="1:6" ht="12.75" customHeight="1" x14ac:dyDescent="0.2">
      <c r="A377" s="55" t="s">
        <v>772</v>
      </c>
      <c r="B377" s="234" t="s">
        <v>687</v>
      </c>
      <c r="C377" s="52" t="s">
        <v>772</v>
      </c>
      <c r="D377" s="244">
        <v>0</v>
      </c>
      <c r="E377" s="244">
        <v>0</v>
      </c>
      <c r="F377" s="54" t="str">
        <f t="shared" si="81"/>
        <v>-</v>
      </c>
    </row>
    <row r="378" spans="1:6" ht="12.75" customHeight="1" x14ac:dyDescent="0.2">
      <c r="A378" s="55">
        <v>423</v>
      </c>
      <c r="B378" s="87" t="s">
        <v>773</v>
      </c>
      <c r="C378" s="52" t="s">
        <v>774</v>
      </c>
      <c r="D378" s="53">
        <f t="shared" ref="D378:E378" si="102">SUM(D379:D382)</f>
        <v>690063</v>
      </c>
      <c r="E378" s="53">
        <f t="shared" si="102"/>
        <v>143750</v>
      </c>
      <c r="F378" s="54">
        <f t="shared" si="81"/>
        <v>20.831431333081181</v>
      </c>
    </row>
    <row r="379" spans="1:6" ht="12.75" customHeight="1" x14ac:dyDescent="0.2">
      <c r="A379" s="55">
        <v>4231</v>
      </c>
      <c r="B379" s="87" t="s">
        <v>690</v>
      </c>
      <c r="C379" s="52" t="s">
        <v>775</v>
      </c>
      <c r="D379" s="244">
        <v>690063</v>
      </c>
      <c r="E379" s="244">
        <v>143750</v>
      </c>
      <c r="F379" s="54">
        <f t="shared" si="81"/>
        <v>20.831431333081181</v>
      </c>
    </row>
    <row r="380" spans="1:6" ht="12.75" customHeight="1" x14ac:dyDescent="0.2">
      <c r="A380" s="55">
        <v>4232</v>
      </c>
      <c r="B380" s="87" t="s">
        <v>692</v>
      </c>
      <c r="C380" s="52" t="s">
        <v>776</v>
      </c>
      <c r="D380" s="244">
        <v>0</v>
      </c>
      <c r="E380" s="244">
        <v>0</v>
      </c>
      <c r="F380" s="54" t="str">
        <f t="shared" si="81"/>
        <v>-</v>
      </c>
    </row>
    <row r="381" spans="1:6" ht="12.75" customHeight="1" x14ac:dyDescent="0.2">
      <c r="A381" s="55">
        <v>4233</v>
      </c>
      <c r="B381" s="87" t="s">
        <v>694</v>
      </c>
      <c r="C381" s="52" t="s">
        <v>777</v>
      </c>
      <c r="D381" s="244">
        <v>0</v>
      </c>
      <c r="E381" s="244">
        <v>0</v>
      </c>
      <c r="F381" s="54" t="str">
        <f t="shared" si="81"/>
        <v>-</v>
      </c>
    </row>
    <row r="382" spans="1:6" ht="12.75" customHeight="1" x14ac:dyDescent="0.2">
      <c r="A382" s="55">
        <v>4234</v>
      </c>
      <c r="B382" s="234" t="s">
        <v>696</v>
      </c>
      <c r="C382" s="52" t="s">
        <v>778</v>
      </c>
      <c r="D382" s="244">
        <v>0</v>
      </c>
      <c r="E382" s="244">
        <v>0</v>
      </c>
      <c r="F382" s="54" t="str">
        <f t="shared" si="81"/>
        <v>-</v>
      </c>
    </row>
    <row r="383" spans="1:6" ht="12.75" customHeight="1" x14ac:dyDescent="0.2">
      <c r="A383" s="55">
        <v>424</v>
      </c>
      <c r="B383" s="87" t="s">
        <v>779</v>
      </c>
      <c r="C383" s="52" t="s">
        <v>780</v>
      </c>
      <c r="D383" s="53">
        <f t="shared" ref="D383:E383" si="103">SUM(D384:D387)</f>
        <v>3334769</v>
      </c>
      <c r="E383" s="53">
        <f t="shared" si="103"/>
        <v>2480845.79</v>
      </c>
      <c r="F383" s="54">
        <f t="shared" si="81"/>
        <v>74.39333249169583</v>
      </c>
    </row>
    <row r="384" spans="1:6" ht="12.75" customHeight="1" x14ac:dyDescent="0.2">
      <c r="A384" s="55">
        <v>4241</v>
      </c>
      <c r="B384" s="87" t="s">
        <v>781</v>
      </c>
      <c r="C384" s="52" t="s">
        <v>782</v>
      </c>
      <c r="D384" s="244">
        <v>3264769</v>
      </c>
      <c r="E384" s="244">
        <v>2255709.4</v>
      </c>
      <c r="F384" s="54">
        <f t="shared" si="81"/>
        <v>69.092465653772123</v>
      </c>
    </row>
    <row r="385" spans="1:6" ht="12.75" customHeight="1" x14ac:dyDescent="0.2">
      <c r="A385" s="55">
        <v>4242</v>
      </c>
      <c r="B385" s="87" t="s">
        <v>702</v>
      </c>
      <c r="C385" s="52" t="s">
        <v>783</v>
      </c>
      <c r="D385" s="244">
        <v>0</v>
      </c>
      <c r="E385" s="244">
        <v>225136.39</v>
      </c>
      <c r="F385" s="54" t="str">
        <f t="shared" si="81"/>
        <v>-</v>
      </c>
    </row>
    <row r="386" spans="1:6" ht="12.75" customHeight="1" x14ac:dyDescent="0.2">
      <c r="A386" s="55">
        <v>4243</v>
      </c>
      <c r="B386" s="87" t="s">
        <v>704</v>
      </c>
      <c r="C386" s="52" t="s">
        <v>784</v>
      </c>
      <c r="D386" s="244">
        <v>0</v>
      </c>
      <c r="E386" s="244">
        <v>0</v>
      </c>
      <c r="F386" s="54" t="str">
        <f t="shared" si="81"/>
        <v>-</v>
      </c>
    </row>
    <row r="387" spans="1:6" ht="12.75" customHeight="1" x14ac:dyDescent="0.2">
      <c r="A387" s="55">
        <v>4244</v>
      </c>
      <c r="B387" s="87" t="s">
        <v>706</v>
      </c>
      <c r="C387" s="52" t="s">
        <v>785</v>
      </c>
      <c r="D387" s="244">
        <v>70000</v>
      </c>
      <c r="E387" s="244">
        <v>0</v>
      </c>
      <c r="F387" s="54">
        <f t="shared" si="81"/>
        <v>0</v>
      </c>
    </row>
    <row r="388" spans="1:6" ht="12.75" customHeight="1" x14ac:dyDescent="0.2">
      <c r="A388" s="55">
        <v>425</v>
      </c>
      <c r="B388" s="87" t="s">
        <v>786</v>
      </c>
      <c r="C388" s="52" t="s">
        <v>787</v>
      </c>
      <c r="D388" s="53">
        <f t="shared" ref="D388:E388" si="104">SUM(D389:D390)</f>
        <v>0</v>
      </c>
      <c r="E388" s="53">
        <f t="shared" si="104"/>
        <v>51765</v>
      </c>
      <c r="F388" s="54" t="str">
        <f t="shared" si="81"/>
        <v>-</v>
      </c>
    </row>
    <row r="389" spans="1:6" ht="12.75" customHeight="1" x14ac:dyDescent="0.2">
      <c r="A389" s="55">
        <v>4251</v>
      </c>
      <c r="B389" s="87" t="s">
        <v>788</v>
      </c>
      <c r="C389" s="52" t="s">
        <v>789</v>
      </c>
      <c r="D389" s="244">
        <v>0</v>
      </c>
      <c r="E389" s="244">
        <v>51765</v>
      </c>
      <c r="F389" s="54" t="str">
        <f t="shared" si="81"/>
        <v>-</v>
      </c>
    </row>
    <row r="390" spans="1:6" ht="12.75" customHeight="1" x14ac:dyDescent="0.2">
      <c r="A390" s="55">
        <v>4252</v>
      </c>
      <c r="B390" s="87" t="s">
        <v>712</v>
      </c>
      <c r="C390" s="52" t="s">
        <v>790</v>
      </c>
      <c r="D390" s="244">
        <v>0</v>
      </c>
      <c r="E390" s="244">
        <v>0</v>
      </c>
      <c r="F390" s="54" t="str">
        <f t="shared" si="81"/>
        <v>-</v>
      </c>
    </row>
    <row r="391" spans="1:6" ht="12.75" customHeight="1" x14ac:dyDescent="0.2">
      <c r="A391" s="55">
        <v>426</v>
      </c>
      <c r="B391" s="87" t="s">
        <v>791</v>
      </c>
      <c r="C391" s="52" t="s">
        <v>792</v>
      </c>
      <c r="D391" s="53">
        <f t="shared" ref="D391:E391" si="105">SUM(D392:D395)</f>
        <v>522071</v>
      </c>
      <c r="E391" s="53">
        <f t="shared" si="105"/>
        <v>7370852.3799999999</v>
      </c>
      <c r="F391" s="54">
        <f t="shared" si="81"/>
        <v>1411.8486527694508</v>
      </c>
    </row>
    <row r="392" spans="1:6" ht="12.75" customHeight="1" x14ac:dyDescent="0.2">
      <c r="A392" s="55">
        <v>4261</v>
      </c>
      <c r="B392" s="87" t="s">
        <v>716</v>
      </c>
      <c r="C392" s="52" t="s">
        <v>793</v>
      </c>
      <c r="D392" s="244">
        <v>0</v>
      </c>
      <c r="E392" s="244">
        <v>0</v>
      </c>
      <c r="F392" s="54" t="str">
        <f t="shared" si="81"/>
        <v>-</v>
      </c>
    </row>
    <row r="393" spans="1:6" ht="12.75" customHeight="1" x14ac:dyDescent="0.2">
      <c r="A393" s="55">
        <v>4262</v>
      </c>
      <c r="B393" s="87" t="s">
        <v>718</v>
      </c>
      <c r="C393" s="52" t="s">
        <v>794</v>
      </c>
      <c r="D393" s="244">
        <v>26915</v>
      </c>
      <c r="E393" s="244">
        <v>6850852.3799999999</v>
      </c>
      <c r="F393" s="54" t="str">
        <f t="shared" si="81"/>
        <v>&gt;&gt;100</v>
      </c>
    </row>
    <row r="394" spans="1:6" ht="12.75" customHeight="1" x14ac:dyDescent="0.2">
      <c r="A394" s="55">
        <v>4263</v>
      </c>
      <c r="B394" s="87" t="s">
        <v>720</v>
      </c>
      <c r="C394" s="52" t="s">
        <v>795</v>
      </c>
      <c r="D394" s="244">
        <v>480481</v>
      </c>
      <c r="E394" s="244">
        <v>520000</v>
      </c>
      <c r="F394" s="54">
        <f t="shared" si="81"/>
        <v>108.22488298184527</v>
      </c>
    </row>
    <row r="395" spans="1:6" ht="12.75" customHeight="1" x14ac:dyDescent="0.2">
      <c r="A395" s="55">
        <v>4264</v>
      </c>
      <c r="B395" s="87" t="s">
        <v>722</v>
      </c>
      <c r="C395" s="52" t="s">
        <v>796</v>
      </c>
      <c r="D395" s="244">
        <v>14675</v>
      </c>
      <c r="E395" s="244">
        <v>0</v>
      </c>
      <c r="F395" s="54">
        <f t="shared" si="81"/>
        <v>0</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v>0</v>
      </c>
      <c r="F398" s="54" t="str">
        <f t="shared" si="81"/>
        <v>-</v>
      </c>
    </row>
    <row r="399" spans="1:6" ht="12.75" customHeight="1" x14ac:dyDescent="0.2">
      <c r="A399" s="55">
        <v>4312</v>
      </c>
      <c r="B399" s="87" t="s">
        <v>730</v>
      </c>
      <c r="C399" s="52" t="s">
        <v>802</v>
      </c>
      <c r="D399" s="244">
        <v>0</v>
      </c>
      <c r="E399" s="244">
        <v>0</v>
      </c>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v>0</v>
      </c>
      <c r="F401" s="54" t="str">
        <f t="shared" si="81"/>
        <v>-</v>
      </c>
    </row>
    <row r="402" spans="1:6" ht="12.75" customHeight="1" x14ac:dyDescent="0.2">
      <c r="A402" s="55">
        <v>45</v>
      </c>
      <c r="B402" s="87" t="s">
        <v>807</v>
      </c>
      <c r="C402" s="52" t="s">
        <v>808</v>
      </c>
      <c r="D402" s="53">
        <f t="shared" ref="D402:E402" si="109">SUM(D403:D406)</f>
        <v>52021366</v>
      </c>
      <c r="E402" s="53">
        <f t="shared" si="109"/>
        <v>15042681.33</v>
      </c>
      <c r="F402" s="54">
        <f t="shared" si="81"/>
        <v>28.916352042735671</v>
      </c>
    </row>
    <row r="403" spans="1:6" ht="12.75" customHeight="1" x14ac:dyDescent="0.2">
      <c r="A403" s="55">
        <v>451</v>
      </c>
      <c r="B403" s="87" t="s">
        <v>809</v>
      </c>
      <c r="C403" s="52" t="s">
        <v>810</v>
      </c>
      <c r="D403" s="244">
        <v>51151903</v>
      </c>
      <c r="E403" s="244">
        <v>14815534.43</v>
      </c>
      <c r="F403" s="54">
        <f t="shared" si="81"/>
        <v>28.963799118089504</v>
      </c>
    </row>
    <row r="404" spans="1:6" ht="12.75" customHeight="1" x14ac:dyDescent="0.2">
      <c r="A404" s="55">
        <v>452</v>
      </c>
      <c r="B404" s="87" t="s">
        <v>811</v>
      </c>
      <c r="C404" s="52" t="s">
        <v>812</v>
      </c>
      <c r="D404" s="244">
        <v>852463</v>
      </c>
      <c r="E404" s="244">
        <v>227146.9</v>
      </c>
      <c r="F404" s="54">
        <f t="shared" si="81"/>
        <v>26.645954135252794</v>
      </c>
    </row>
    <row r="405" spans="1:6" ht="12.75" customHeight="1" x14ac:dyDescent="0.2">
      <c r="A405" s="55">
        <v>453</v>
      </c>
      <c r="B405" s="87" t="s">
        <v>813</v>
      </c>
      <c r="C405" s="52" t="s">
        <v>814</v>
      </c>
      <c r="D405" s="244">
        <v>17000</v>
      </c>
      <c r="E405" s="244">
        <v>0</v>
      </c>
      <c r="F405" s="54">
        <f t="shared" si="81"/>
        <v>0</v>
      </c>
    </row>
    <row r="406" spans="1:6" ht="12.75" customHeight="1" x14ac:dyDescent="0.2">
      <c r="A406" s="55">
        <v>454</v>
      </c>
      <c r="B406" s="87" t="s">
        <v>815</v>
      </c>
      <c r="C406" s="52" t="s">
        <v>816</v>
      </c>
      <c r="D406" s="244">
        <v>0</v>
      </c>
      <c r="E406" s="244">
        <v>0</v>
      </c>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157276417</v>
      </c>
      <c r="E408" s="53">
        <f t="shared" si="111"/>
        <v>173760079.52999997</v>
      </c>
      <c r="F408" s="54">
        <f t="shared" si="81"/>
        <v>110.48069560867475</v>
      </c>
    </row>
    <row r="409" spans="1:6" ht="12.75" customHeight="1" x14ac:dyDescent="0.2">
      <c r="A409" s="55">
        <v>92212</v>
      </c>
      <c r="B409" s="87" t="s">
        <v>821</v>
      </c>
      <c r="C409" s="52" t="s">
        <v>822</v>
      </c>
      <c r="D409" s="244">
        <v>0</v>
      </c>
      <c r="E409" s="244">
        <v>0</v>
      </c>
      <c r="F409" s="54" t="str">
        <f t="shared" si="81"/>
        <v>-</v>
      </c>
    </row>
    <row r="410" spans="1:6" ht="12.75" customHeight="1" x14ac:dyDescent="0.2">
      <c r="A410" s="55">
        <v>92222</v>
      </c>
      <c r="B410" s="87" t="s">
        <v>823</v>
      </c>
      <c r="C410" s="52" t="s">
        <v>824</v>
      </c>
      <c r="D410" s="244">
        <f>471377546-148443</f>
        <v>471229103</v>
      </c>
      <c r="E410" s="244">
        <f>102098883.79-183639.79</f>
        <v>101915244</v>
      </c>
      <c r="F410" s="54">
        <f t="shared" si="81"/>
        <v>21.627536022536368</v>
      </c>
    </row>
    <row r="411" spans="1:6" ht="12.75" customHeight="1" x14ac:dyDescent="0.2">
      <c r="A411" s="55">
        <v>97</v>
      </c>
      <c r="B411" s="87" t="s">
        <v>825</v>
      </c>
      <c r="C411" s="52" t="s">
        <v>826</v>
      </c>
      <c r="D411" s="244">
        <v>1595116.04</v>
      </c>
      <c r="E411" s="244">
        <v>2684462.5</v>
      </c>
      <c r="F411" s="54">
        <f t="shared" si="81"/>
        <v>168.2926152507375</v>
      </c>
    </row>
    <row r="412" spans="1:6" ht="12.75" customHeight="1" x14ac:dyDescent="0.2">
      <c r="A412" s="55" t="s">
        <v>606</v>
      </c>
      <c r="B412" s="87" t="s">
        <v>827</v>
      </c>
      <c r="C412" s="52" t="s">
        <v>828</v>
      </c>
      <c r="D412" s="53">
        <f>D6+D298</f>
        <v>592763574</v>
      </c>
      <c r="E412" s="53">
        <f>E6+E298</f>
        <v>668085561.71999991</v>
      </c>
      <c r="F412" s="54">
        <f t="shared" si="81"/>
        <v>112.70691908609078</v>
      </c>
    </row>
    <row r="413" spans="1:6" ht="12.75" customHeight="1" x14ac:dyDescent="0.2">
      <c r="A413" s="55" t="s">
        <v>606</v>
      </c>
      <c r="B413" s="87" t="s">
        <v>829</v>
      </c>
      <c r="C413" s="52" t="s">
        <v>830</v>
      </c>
      <c r="D413" s="53">
        <f t="shared" ref="D413:E413" si="112">D289+D350</f>
        <v>613854207</v>
      </c>
      <c r="E413" s="53">
        <f t="shared" si="112"/>
        <v>672489524.63</v>
      </c>
      <c r="F413" s="54">
        <f t="shared" si="81"/>
        <v>109.55199409914609</v>
      </c>
    </row>
    <row r="414" spans="1:6" ht="12.75" customHeight="1" x14ac:dyDescent="0.2">
      <c r="A414" s="55" t="s">
        <v>606</v>
      </c>
      <c r="B414" s="87" t="s">
        <v>831</v>
      </c>
      <c r="C414" s="52" t="s">
        <v>832</v>
      </c>
      <c r="D414" s="53">
        <f t="shared" ref="D414:E414" si="113">IF(D412&gt;=D413,D412-D413,0)</f>
        <v>0</v>
      </c>
      <c r="E414" s="53">
        <f t="shared" si="113"/>
        <v>0</v>
      </c>
      <c r="F414" s="54" t="str">
        <f t="shared" si="81"/>
        <v>-</v>
      </c>
    </row>
    <row r="415" spans="1:6" ht="12.75" customHeight="1" x14ac:dyDescent="0.2">
      <c r="A415" s="55" t="s">
        <v>606</v>
      </c>
      <c r="B415" s="87" t="s">
        <v>833</v>
      </c>
      <c r="C415" s="52" t="s">
        <v>834</v>
      </c>
      <c r="D415" s="53">
        <f t="shared" ref="D415:E415" si="114">IF(D413&gt;=D412,D413-D412,0)</f>
        <v>21090633</v>
      </c>
      <c r="E415" s="53">
        <f t="shared" si="114"/>
        <v>4403962.9100000858</v>
      </c>
      <c r="F415" s="54">
        <f t="shared" si="81"/>
        <v>20.88113196981848</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56150105</v>
      </c>
      <c r="E417" s="53">
        <f t="shared" si="116"/>
        <v>59314328.089999996</v>
      </c>
      <c r="F417" s="54">
        <f t="shared" si="81"/>
        <v>105.6352932732717</v>
      </c>
    </row>
    <row r="418" spans="1:6" ht="12.75" customHeight="1" x14ac:dyDescent="0.2">
      <c r="A418" s="57" t="s">
        <v>840</v>
      </c>
      <c r="B418" s="235" t="s">
        <v>841</v>
      </c>
      <c r="C418" s="58" t="s">
        <v>842</v>
      </c>
      <c r="D418" s="64">
        <f t="shared" ref="D418:E418" si="117">D294+D411</f>
        <v>73665322.670000002</v>
      </c>
      <c r="E418" s="64">
        <f t="shared" si="117"/>
        <v>117130229.98999999</v>
      </c>
      <c r="F418" s="59">
        <f t="shared" si="81"/>
        <v>159.00321310572491</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50864253</v>
      </c>
      <c r="E420" s="53">
        <f t="shared" si="118"/>
        <v>25618743.899999999</v>
      </c>
      <c r="F420" s="54">
        <f t="shared" ref="F420:F647" si="119">IF(D420&lt;&gt;0,IF(E420/D420&gt;=100,"&gt;&gt;100",E420/D420*100),"-")</f>
        <v>50.366893031929514</v>
      </c>
    </row>
    <row r="421" spans="1:6" ht="24" x14ac:dyDescent="0.2">
      <c r="A421" s="55">
        <v>81</v>
      </c>
      <c r="B421" s="234" t="s">
        <v>846</v>
      </c>
      <c r="C421" s="52" t="s">
        <v>847</v>
      </c>
      <c r="D421" s="53">
        <f t="shared" ref="D421:E421" si="120">D422+D427+D430+D434+D435+D442+D447+D455</f>
        <v>94560</v>
      </c>
      <c r="E421" s="53">
        <f t="shared" si="120"/>
        <v>56710</v>
      </c>
      <c r="F421" s="54">
        <f t="shared" si="119"/>
        <v>59.972504230118439</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v>0</v>
      </c>
      <c r="F423" s="54" t="str">
        <f t="shared" si="119"/>
        <v>-</v>
      </c>
    </row>
    <row r="424" spans="1:6" ht="12.75" customHeight="1" x14ac:dyDescent="0.2">
      <c r="A424" s="55">
        <v>8114</v>
      </c>
      <c r="B424" s="87" t="s">
        <v>852</v>
      </c>
      <c r="C424" s="52" t="s">
        <v>853</v>
      </c>
      <c r="D424" s="244">
        <v>0</v>
      </c>
      <c r="E424" s="244">
        <v>0</v>
      </c>
      <c r="F424" s="54" t="str">
        <f t="shared" si="119"/>
        <v>-</v>
      </c>
    </row>
    <row r="425" spans="1:6" ht="12.75" customHeight="1" x14ac:dyDescent="0.2">
      <c r="A425" s="55">
        <v>8115</v>
      </c>
      <c r="B425" s="87" t="s">
        <v>854</v>
      </c>
      <c r="C425" s="52" t="s">
        <v>855</v>
      </c>
      <c r="D425" s="244">
        <v>0</v>
      </c>
      <c r="E425" s="244">
        <v>0</v>
      </c>
      <c r="F425" s="54" t="str">
        <f t="shared" si="119"/>
        <v>-</v>
      </c>
    </row>
    <row r="426" spans="1:6" ht="12.75" customHeight="1" x14ac:dyDescent="0.2">
      <c r="A426" s="55">
        <v>8116</v>
      </c>
      <c r="B426" s="87" t="s">
        <v>856</v>
      </c>
      <c r="C426" s="52" t="s">
        <v>857</v>
      </c>
      <c r="D426" s="244">
        <v>0</v>
      </c>
      <c r="E426" s="244">
        <v>0</v>
      </c>
      <c r="F426" s="54" t="str">
        <f t="shared" si="119"/>
        <v>-</v>
      </c>
    </row>
    <row r="427" spans="1:6" ht="24" x14ac:dyDescent="0.2">
      <c r="A427" s="55">
        <v>812</v>
      </c>
      <c r="B427" s="87" t="s">
        <v>858</v>
      </c>
      <c r="C427" s="52" t="s">
        <v>859</v>
      </c>
      <c r="D427" s="53">
        <f t="shared" ref="D427:E427" si="122">SUM(D428:D429)</f>
        <v>94560</v>
      </c>
      <c r="E427" s="53">
        <f t="shared" si="122"/>
        <v>56710</v>
      </c>
      <c r="F427" s="54">
        <f t="shared" si="119"/>
        <v>59.972504230118439</v>
      </c>
    </row>
    <row r="428" spans="1:6" ht="24" x14ac:dyDescent="0.2">
      <c r="A428" s="55">
        <v>8121</v>
      </c>
      <c r="B428" s="234" t="s">
        <v>860</v>
      </c>
      <c r="C428" s="52" t="s">
        <v>861</v>
      </c>
      <c r="D428" s="244">
        <v>94560</v>
      </c>
      <c r="E428" s="244">
        <v>56710</v>
      </c>
      <c r="F428" s="54">
        <f t="shared" si="119"/>
        <v>59.972504230118439</v>
      </c>
    </row>
    <row r="429" spans="1:6" ht="24" x14ac:dyDescent="0.2">
      <c r="A429" s="55">
        <v>8122</v>
      </c>
      <c r="B429" s="234" t="s">
        <v>862</v>
      </c>
      <c r="C429" s="52" t="s">
        <v>863</v>
      </c>
      <c r="D429" s="244">
        <v>0</v>
      </c>
      <c r="E429" s="244">
        <v>0</v>
      </c>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v>0</v>
      </c>
      <c r="F431" s="54" t="str">
        <f t="shared" si="119"/>
        <v>-</v>
      </c>
    </row>
    <row r="432" spans="1:6" ht="12.75" customHeight="1" x14ac:dyDescent="0.2">
      <c r="A432" s="55">
        <v>8133</v>
      </c>
      <c r="B432" s="87" t="s">
        <v>868</v>
      </c>
      <c r="C432" s="52" t="s">
        <v>869</v>
      </c>
      <c r="D432" s="244">
        <v>0</v>
      </c>
      <c r="E432" s="244">
        <v>0</v>
      </c>
      <c r="F432" s="54" t="str">
        <f t="shared" si="119"/>
        <v>-</v>
      </c>
    </row>
    <row r="433" spans="1:6" ht="12.75" customHeight="1" x14ac:dyDescent="0.2">
      <c r="A433" s="55">
        <v>8134</v>
      </c>
      <c r="B433" s="87" t="s">
        <v>870</v>
      </c>
      <c r="C433" s="52" t="s">
        <v>871</v>
      </c>
      <c r="D433" s="244">
        <v>0</v>
      </c>
      <c r="E433" s="244">
        <v>0</v>
      </c>
      <c r="F433" s="54" t="str">
        <f t="shared" si="119"/>
        <v>-</v>
      </c>
    </row>
    <row r="434" spans="1:6" ht="24" x14ac:dyDescent="0.2">
      <c r="A434" s="55">
        <v>814</v>
      </c>
      <c r="B434" s="234" t="s">
        <v>872</v>
      </c>
      <c r="C434" s="52" t="s">
        <v>873</v>
      </c>
      <c r="D434" s="244">
        <v>0</v>
      </c>
      <c r="E434" s="244">
        <v>0</v>
      </c>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v>0</v>
      </c>
      <c r="F436" s="54" t="str">
        <f t="shared" si="119"/>
        <v>-</v>
      </c>
    </row>
    <row r="437" spans="1:6" ht="24" x14ac:dyDescent="0.2">
      <c r="A437" s="55">
        <v>8154</v>
      </c>
      <c r="B437" s="87" t="s">
        <v>878</v>
      </c>
      <c r="C437" s="52" t="s">
        <v>879</v>
      </c>
      <c r="D437" s="244">
        <v>0</v>
      </c>
      <c r="E437" s="244">
        <v>0</v>
      </c>
      <c r="F437" s="54" t="str">
        <f t="shared" si="119"/>
        <v>-</v>
      </c>
    </row>
    <row r="438" spans="1:6" ht="24" x14ac:dyDescent="0.2">
      <c r="A438" s="55">
        <v>8155</v>
      </c>
      <c r="B438" s="87" t="s">
        <v>880</v>
      </c>
      <c r="C438" s="52" t="s">
        <v>881</v>
      </c>
      <c r="D438" s="244">
        <v>0</v>
      </c>
      <c r="E438" s="244">
        <v>0</v>
      </c>
      <c r="F438" s="54" t="str">
        <f t="shared" si="119"/>
        <v>-</v>
      </c>
    </row>
    <row r="439" spans="1:6" ht="12.75" customHeight="1" x14ac:dyDescent="0.2">
      <c r="A439" s="55">
        <v>8156</v>
      </c>
      <c r="B439" s="87" t="s">
        <v>882</v>
      </c>
      <c r="C439" s="52" t="s">
        <v>883</v>
      </c>
      <c r="D439" s="244">
        <v>0</v>
      </c>
      <c r="E439" s="244">
        <v>0</v>
      </c>
      <c r="F439" s="54" t="str">
        <f t="shared" si="119"/>
        <v>-</v>
      </c>
    </row>
    <row r="440" spans="1:6" ht="12.75" customHeight="1" x14ac:dyDescent="0.2">
      <c r="A440" s="55">
        <v>8157</v>
      </c>
      <c r="B440" s="87" t="s">
        <v>884</v>
      </c>
      <c r="C440" s="52" t="s">
        <v>885</v>
      </c>
      <c r="D440" s="244">
        <v>0</v>
      </c>
      <c r="E440" s="244">
        <v>0</v>
      </c>
      <c r="F440" s="54" t="str">
        <f t="shared" si="119"/>
        <v>-</v>
      </c>
    </row>
    <row r="441" spans="1:6" ht="12.75" customHeight="1" x14ac:dyDescent="0.2">
      <c r="A441" s="55">
        <v>8158</v>
      </c>
      <c r="B441" s="87" t="s">
        <v>886</v>
      </c>
      <c r="C441" s="52" t="s">
        <v>887</v>
      </c>
      <c r="D441" s="244">
        <v>0</v>
      </c>
      <c r="E441" s="244">
        <v>0</v>
      </c>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v>0</v>
      </c>
      <c r="F443" s="54" t="str">
        <f t="shared" si="119"/>
        <v>-</v>
      </c>
    </row>
    <row r="444" spans="1:6" ht="12.75" customHeight="1" x14ac:dyDescent="0.2">
      <c r="A444" s="55">
        <v>8164</v>
      </c>
      <c r="B444" s="87" t="s">
        <v>892</v>
      </c>
      <c r="C444" s="52" t="s">
        <v>893</v>
      </c>
      <c r="D444" s="244">
        <v>0</v>
      </c>
      <c r="E444" s="244">
        <v>0</v>
      </c>
      <c r="F444" s="54" t="str">
        <f t="shared" si="119"/>
        <v>-</v>
      </c>
    </row>
    <row r="445" spans="1:6" ht="12.75" customHeight="1" x14ac:dyDescent="0.2">
      <c r="A445" s="55">
        <v>8165</v>
      </c>
      <c r="B445" s="87" t="s">
        <v>894</v>
      </c>
      <c r="C445" s="52" t="s">
        <v>895</v>
      </c>
      <c r="D445" s="244">
        <v>0</v>
      </c>
      <c r="E445" s="244">
        <v>0</v>
      </c>
      <c r="F445" s="54" t="str">
        <f t="shared" si="119"/>
        <v>-</v>
      </c>
    </row>
    <row r="446" spans="1:6" ht="12.75" customHeight="1" x14ac:dyDescent="0.2">
      <c r="A446" s="55">
        <v>8166</v>
      </c>
      <c r="B446" s="87" t="s">
        <v>896</v>
      </c>
      <c r="C446" s="52" t="s">
        <v>897</v>
      </c>
      <c r="D446" s="244">
        <v>0</v>
      </c>
      <c r="E446" s="244">
        <v>0</v>
      </c>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v>0</v>
      </c>
      <c r="F448" s="54" t="str">
        <f t="shared" si="119"/>
        <v>-</v>
      </c>
    </row>
    <row r="449" spans="1:6" ht="12.75" customHeight="1" x14ac:dyDescent="0.2">
      <c r="A449" s="55">
        <v>8172</v>
      </c>
      <c r="B449" s="87" t="s">
        <v>902</v>
      </c>
      <c r="C449" s="52" t="s">
        <v>903</v>
      </c>
      <c r="D449" s="244">
        <v>0</v>
      </c>
      <c r="E449" s="244">
        <v>0</v>
      </c>
      <c r="F449" s="54" t="str">
        <f t="shared" si="119"/>
        <v>-</v>
      </c>
    </row>
    <row r="450" spans="1:6" ht="12.75" customHeight="1" x14ac:dyDescent="0.2">
      <c r="A450" s="55">
        <v>8173</v>
      </c>
      <c r="B450" s="87" t="s">
        <v>904</v>
      </c>
      <c r="C450" s="52" t="s">
        <v>905</v>
      </c>
      <c r="D450" s="244">
        <v>0</v>
      </c>
      <c r="E450" s="244">
        <v>0</v>
      </c>
      <c r="F450" s="54" t="str">
        <f t="shared" si="119"/>
        <v>-</v>
      </c>
    </row>
    <row r="451" spans="1:6" ht="12.75" customHeight="1" x14ac:dyDescent="0.2">
      <c r="A451" s="55">
        <v>8174</v>
      </c>
      <c r="B451" s="87" t="s">
        <v>906</v>
      </c>
      <c r="C451" s="52" t="s">
        <v>907</v>
      </c>
      <c r="D451" s="244">
        <v>0</v>
      </c>
      <c r="E451" s="244">
        <v>0</v>
      </c>
      <c r="F451" s="54" t="str">
        <f t="shared" si="119"/>
        <v>-</v>
      </c>
    </row>
    <row r="452" spans="1:6" ht="12.75" customHeight="1" x14ac:dyDescent="0.2">
      <c r="A452" s="55">
        <v>8175</v>
      </c>
      <c r="B452" s="87" t="s">
        <v>908</v>
      </c>
      <c r="C452" s="52" t="s">
        <v>909</v>
      </c>
      <c r="D452" s="244">
        <v>0</v>
      </c>
      <c r="E452" s="244">
        <v>0</v>
      </c>
      <c r="F452" s="54" t="str">
        <f t="shared" si="119"/>
        <v>-</v>
      </c>
    </row>
    <row r="453" spans="1:6" ht="24" x14ac:dyDescent="0.2">
      <c r="A453" s="55">
        <v>8176</v>
      </c>
      <c r="B453" s="87" t="s">
        <v>910</v>
      </c>
      <c r="C453" s="52" t="s">
        <v>911</v>
      </c>
      <c r="D453" s="244">
        <v>0</v>
      </c>
      <c r="E453" s="244">
        <v>0</v>
      </c>
      <c r="F453" s="54" t="str">
        <f t="shared" si="119"/>
        <v>-</v>
      </c>
    </row>
    <row r="454" spans="1:6" ht="24" x14ac:dyDescent="0.2">
      <c r="A454" s="55">
        <v>8177</v>
      </c>
      <c r="B454" s="234" t="s">
        <v>912</v>
      </c>
      <c r="C454" s="52" t="s">
        <v>913</v>
      </c>
      <c r="D454" s="244">
        <v>0</v>
      </c>
      <c r="E454" s="244">
        <v>0</v>
      </c>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v>0</v>
      </c>
      <c r="F456" s="54" t="str">
        <f t="shared" si="119"/>
        <v>-</v>
      </c>
    </row>
    <row r="457" spans="1:6" ht="24" x14ac:dyDescent="0.2">
      <c r="A457" s="55" t="s">
        <v>918</v>
      </c>
      <c r="B457" s="234" t="s">
        <v>919</v>
      </c>
      <c r="C457" s="52" t="s">
        <v>918</v>
      </c>
      <c r="D457" s="244">
        <v>0</v>
      </c>
      <c r="E457" s="244">
        <v>0</v>
      </c>
      <c r="F457" s="54" t="str">
        <f t="shared" si="119"/>
        <v>-</v>
      </c>
    </row>
    <row r="458" spans="1:6" ht="12.75" customHeight="1" x14ac:dyDescent="0.2">
      <c r="A458" s="55" t="s">
        <v>920</v>
      </c>
      <c r="B458" s="234" t="s">
        <v>921</v>
      </c>
      <c r="C458" s="52" t="s">
        <v>920</v>
      </c>
      <c r="D458" s="244">
        <v>0</v>
      </c>
      <c r="E458" s="244">
        <v>0</v>
      </c>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v>0</v>
      </c>
      <c r="F461" s="54" t="str">
        <f t="shared" si="119"/>
        <v>-</v>
      </c>
    </row>
    <row r="462" spans="1:6" ht="12.75" customHeight="1" x14ac:dyDescent="0.2">
      <c r="A462" s="55">
        <v>8212</v>
      </c>
      <c r="B462" s="87" t="s">
        <v>928</v>
      </c>
      <c r="C462" s="52" t="s">
        <v>929</v>
      </c>
      <c r="D462" s="244">
        <v>0</v>
      </c>
      <c r="E462" s="244">
        <v>0</v>
      </c>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v>0</v>
      </c>
      <c r="F464" s="54" t="str">
        <f t="shared" si="119"/>
        <v>-</v>
      </c>
    </row>
    <row r="465" spans="1:6" ht="12.75" customHeight="1" x14ac:dyDescent="0.2">
      <c r="A465" s="55">
        <v>8222</v>
      </c>
      <c r="B465" s="87" t="s">
        <v>934</v>
      </c>
      <c r="C465" s="52" t="s">
        <v>935</v>
      </c>
      <c r="D465" s="244">
        <v>0</v>
      </c>
      <c r="E465" s="244">
        <v>0</v>
      </c>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v>0</v>
      </c>
      <c r="F467" s="54" t="str">
        <f t="shared" si="119"/>
        <v>-</v>
      </c>
    </row>
    <row r="468" spans="1:6" ht="12.75" customHeight="1" x14ac:dyDescent="0.2">
      <c r="A468" s="55">
        <v>8232</v>
      </c>
      <c r="B468" s="87" t="s">
        <v>940</v>
      </c>
      <c r="C468" s="52" t="s">
        <v>941</v>
      </c>
      <c r="D468" s="244">
        <v>0</v>
      </c>
      <c r="E468" s="244">
        <v>0</v>
      </c>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v>0</v>
      </c>
      <c r="F470" s="54" t="str">
        <f t="shared" si="119"/>
        <v>-</v>
      </c>
    </row>
    <row r="471" spans="1:6" ht="12.75" customHeight="1" x14ac:dyDescent="0.2">
      <c r="A471" s="55">
        <v>8242</v>
      </c>
      <c r="B471" s="87" t="s">
        <v>946</v>
      </c>
      <c r="C471" s="52" t="s">
        <v>947</v>
      </c>
      <c r="D471" s="244">
        <v>0</v>
      </c>
      <c r="E471" s="244">
        <v>0</v>
      </c>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v>0</v>
      </c>
      <c r="F474" s="54" t="str">
        <f t="shared" si="119"/>
        <v>-</v>
      </c>
    </row>
    <row r="475" spans="1:6" ht="12.75" customHeight="1" x14ac:dyDescent="0.2">
      <c r="A475" s="55">
        <v>8313</v>
      </c>
      <c r="B475" s="87" t="s">
        <v>954</v>
      </c>
      <c r="C475" s="52" t="s">
        <v>955</v>
      </c>
      <c r="D475" s="244">
        <v>0</v>
      </c>
      <c r="E475" s="244">
        <v>0</v>
      </c>
      <c r="F475" s="54" t="str">
        <f t="shared" si="119"/>
        <v>-</v>
      </c>
    </row>
    <row r="476" spans="1:6" ht="12.75" customHeight="1" x14ac:dyDescent="0.2">
      <c r="A476" s="55">
        <v>8314</v>
      </c>
      <c r="B476" s="87" t="s">
        <v>956</v>
      </c>
      <c r="C476" s="52" t="s">
        <v>957</v>
      </c>
      <c r="D476" s="244">
        <v>0</v>
      </c>
      <c r="E476" s="244">
        <v>0</v>
      </c>
      <c r="F476" s="54" t="str">
        <f t="shared" si="119"/>
        <v>-</v>
      </c>
    </row>
    <row r="477" spans="1:6" ht="24" x14ac:dyDescent="0.2">
      <c r="A477" s="55">
        <v>832</v>
      </c>
      <c r="B477" s="234" t="s">
        <v>958</v>
      </c>
      <c r="C477" s="52" t="s">
        <v>959</v>
      </c>
      <c r="D477" s="244">
        <v>0</v>
      </c>
      <c r="E477" s="244">
        <v>0</v>
      </c>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v>0</v>
      </c>
      <c r="F479" s="54" t="str">
        <f t="shared" si="119"/>
        <v>-</v>
      </c>
    </row>
    <row r="480" spans="1:6" ht="12.75" customHeight="1" x14ac:dyDescent="0.2">
      <c r="A480" s="55">
        <v>8332</v>
      </c>
      <c r="B480" s="87" t="s">
        <v>964</v>
      </c>
      <c r="C480" s="52" t="s">
        <v>965</v>
      </c>
      <c r="D480" s="244">
        <v>0</v>
      </c>
      <c r="E480" s="244">
        <v>0</v>
      </c>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v>0</v>
      </c>
      <c r="F482" s="54" t="str">
        <f t="shared" si="119"/>
        <v>-</v>
      </c>
    </row>
    <row r="483" spans="1:6" ht="12.75" customHeight="1" x14ac:dyDescent="0.2">
      <c r="A483" s="55">
        <v>8342</v>
      </c>
      <c r="B483" s="87" t="s">
        <v>970</v>
      </c>
      <c r="C483" s="52" t="s">
        <v>971</v>
      </c>
      <c r="D483" s="244">
        <v>0</v>
      </c>
      <c r="E483" s="244">
        <v>0</v>
      </c>
      <c r="F483" s="54" t="str">
        <f t="shared" si="119"/>
        <v>-</v>
      </c>
    </row>
    <row r="484" spans="1:6" ht="12.75" customHeight="1" x14ac:dyDescent="0.2">
      <c r="A484" s="55">
        <v>84</v>
      </c>
      <c r="B484" s="87" t="s">
        <v>972</v>
      </c>
      <c r="C484" s="52" t="s">
        <v>973</v>
      </c>
      <c r="D484" s="53">
        <f t="shared" ref="D484:E484" si="137">D485+D490+D494+D495+D502+D507</f>
        <v>50769693</v>
      </c>
      <c r="E484" s="53">
        <f t="shared" si="137"/>
        <v>25562033.899999999</v>
      </c>
      <c r="F484" s="54">
        <f t="shared" si="119"/>
        <v>50.349002307341109</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v>0</v>
      </c>
      <c r="F486" s="54" t="str">
        <f t="shared" si="119"/>
        <v>-</v>
      </c>
    </row>
    <row r="487" spans="1:6" ht="12.75" customHeight="1" x14ac:dyDescent="0.2">
      <c r="A487" s="55">
        <v>8414</v>
      </c>
      <c r="B487" s="87" t="s">
        <v>978</v>
      </c>
      <c r="C487" s="52" t="s">
        <v>979</v>
      </c>
      <c r="D487" s="244">
        <v>0</v>
      </c>
      <c r="E487" s="244">
        <v>0</v>
      </c>
      <c r="F487" s="54" t="str">
        <f t="shared" si="119"/>
        <v>-</v>
      </c>
    </row>
    <row r="488" spans="1:6" ht="12.75" customHeight="1" x14ac:dyDescent="0.2">
      <c r="A488" s="55">
        <v>8415</v>
      </c>
      <c r="B488" s="87" t="s">
        <v>980</v>
      </c>
      <c r="C488" s="52" t="s">
        <v>981</v>
      </c>
      <c r="D488" s="244">
        <v>0</v>
      </c>
      <c r="E488" s="244">
        <v>0</v>
      </c>
      <c r="F488" s="54" t="str">
        <f t="shared" si="119"/>
        <v>-</v>
      </c>
    </row>
    <row r="489" spans="1:6" ht="12.75" customHeight="1" x14ac:dyDescent="0.2">
      <c r="A489" s="55">
        <v>8416</v>
      </c>
      <c r="B489" s="87" t="s">
        <v>982</v>
      </c>
      <c r="C489" s="52" t="s">
        <v>983</v>
      </c>
      <c r="D489" s="244">
        <v>0</v>
      </c>
      <c r="E489" s="244">
        <v>0</v>
      </c>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v>0</v>
      </c>
      <c r="F491" s="54" t="str">
        <f t="shared" si="119"/>
        <v>-</v>
      </c>
    </row>
    <row r="492" spans="1:6" ht="12.75" customHeight="1" x14ac:dyDescent="0.2">
      <c r="A492" s="55">
        <v>8423</v>
      </c>
      <c r="B492" s="87" t="s">
        <v>988</v>
      </c>
      <c r="C492" s="52" t="s">
        <v>989</v>
      </c>
      <c r="D492" s="244">
        <v>0</v>
      </c>
      <c r="E492" s="244">
        <v>0</v>
      </c>
      <c r="F492" s="54" t="str">
        <f t="shared" si="119"/>
        <v>-</v>
      </c>
    </row>
    <row r="493" spans="1:6" ht="12.75" customHeight="1" x14ac:dyDescent="0.2">
      <c r="A493" s="55">
        <v>8424</v>
      </c>
      <c r="B493" s="87" t="s">
        <v>990</v>
      </c>
      <c r="C493" s="52" t="s">
        <v>991</v>
      </c>
      <c r="D493" s="244">
        <v>0</v>
      </c>
      <c r="E493" s="244">
        <v>0</v>
      </c>
      <c r="F493" s="54" t="str">
        <f t="shared" si="119"/>
        <v>-</v>
      </c>
    </row>
    <row r="494" spans="1:6" ht="12.75" customHeight="1" x14ac:dyDescent="0.2">
      <c r="A494" s="55">
        <v>843</v>
      </c>
      <c r="B494" s="87" t="s">
        <v>992</v>
      </c>
      <c r="C494" s="52" t="s">
        <v>993</v>
      </c>
      <c r="D494" s="244">
        <v>0</v>
      </c>
      <c r="E494" s="244">
        <v>0</v>
      </c>
      <c r="F494" s="54" t="str">
        <f t="shared" si="119"/>
        <v>-</v>
      </c>
    </row>
    <row r="495" spans="1:6" ht="24" x14ac:dyDescent="0.2">
      <c r="A495" s="55">
        <v>844</v>
      </c>
      <c r="B495" s="87" t="s">
        <v>994</v>
      </c>
      <c r="C495" s="52" t="s">
        <v>995</v>
      </c>
      <c r="D495" s="53">
        <f t="shared" ref="D495:E495" si="140">SUM(D496:D501)</f>
        <v>50769693</v>
      </c>
      <c r="E495" s="53">
        <f t="shared" si="140"/>
        <v>25562033.899999999</v>
      </c>
      <c r="F495" s="54">
        <f t="shared" si="119"/>
        <v>50.349002307341109</v>
      </c>
    </row>
    <row r="496" spans="1:6" ht="12.75" customHeight="1" x14ac:dyDescent="0.2">
      <c r="A496" s="55">
        <v>8443</v>
      </c>
      <c r="B496" s="87" t="s">
        <v>996</v>
      </c>
      <c r="C496" s="52" t="s">
        <v>997</v>
      </c>
      <c r="D496" s="244">
        <v>50769693</v>
      </c>
      <c r="E496" s="244">
        <v>25562033.899999999</v>
      </c>
      <c r="F496" s="54">
        <f t="shared" si="119"/>
        <v>50.349002307341109</v>
      </c>
    </row>
    <row r="497" spans="1:6" ht="12.75" customHeight="1" x14ac:dyDescent="0.2">
      <c r="A497" s="55">
        <v>8444</v>
      </c>
      <c r="B497" s="87" t="s">
        <v>998</v>
      </c>
      <c r="C497" s="52" t="s">
        <v>999</v>
      </c>
      <c r="D497" s="244">
        <v>0</v>
      </c>
      <c r="E497" s="244">
        <v>0</v>
      </c>
      <c r="F497" s="54" t="str">
        <f t="shared" si="119"/>
        <v>-</v>
      </c>
    </row>
    <row r="498" spans="1:6" ht="24" x14ac:dyDescent="0.2">
      <c r="A498" s="55">
        <v>8445</v>
      </c>
      <c r="B498" s="87" t="s">
        <v>1000</v>
      </c>
      <c r="C498" s="52" t="s">
        <v>1001</v>
      </c>
      <c r="D498" s="244">
        <v>0</v>
      </c>
      <c r="E498" s="244">
        <v>0</v>
      </c>
      <c r="F498" s="54" t="str">
        <f t="shared" si="119"/>
        <v>-</v>
      </c>
    </row>
    <row r="499" spans="1:6" ht="12.75" customHeight="1" x14ac:dyDescent="0.2">
      <c r="A499" s="55">
        <v>8446</v>
      </c>
      <c r="B499" s="87" t="s">
        <v>1002</v>
      </c>
      <c r="C499" s="52" t="s">
        <v>1003</v>
      </c>
      <c r="D499" s="244">
        <v>0</v>
      </c>
      <c r="E499" s="244">
        <v>0</v>
      </c>
      <c r="F499" s="54" t="str">
        <f t="shared" si="119"/>
        <v>-</v>
      </c>
    </row>
    <row r="500" spans="1:6" ht="12.75" customHeight="1" x14ac:dyDescent="0.2">
      <c r="A500" s="55">
        <v>8447</v>
      </c>
      <c r="B500" s="87" t="s">
        <v>1004</v>
      </c>
      <c r="C500" s="52" t="s">
        <v>1005</v>
      </c>
      <c r="D500" s="244">
        <v>0</v>
      </c>
      <c r="E500" s="244">
        <v>0</v>
      </c>
      <c r="F500" s="54" t="str">
        <f t="shared" si="119"/>
        <v>-</v>
      </c>
    </row>
    <row r="501" spans="1:6" ht="12.75" customHeight="1" x14ac:dyDescent="0.2">
      <c r="A501" s="55">
        <v>8448</v>
      </c>
      <c r="B501" s="87" t="s">
        <v>1006</v>
      </c>
      <c r="C501" s="52" t="s">
        <v>1007</v>
      </c>
      <c r="D501" s="244">
        <v>0</v>
      </c>
      <c r="E501" s="244">
        <v>0</v>
      </c>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v>0</v>
      </c>
      <c r="F503" s="54" t="str">
        <f t="shared" si="119"/>
        <v>-</v>
      </c>
    </row>
    <row r="504" spans="1:6" ht="12.75" customHeight="1" x14ac:dyDescent="0.2">
      <c r="A504" s="55">
        <v>8454</v>
      </c>
      <c r="B504" s="87" t="s">
        <v>1012</v>
      </c>
      <c r="C504" s="52" t="s">
        <v>1013</v>
      </c>
      <c r="D504" s="244">
        <v>0</v>
      </c>
      <c r="E504" s="244">
        <v>0</v>
      </c>
      <c r="F504" s="54" t="str">
        <f t="shared" si="119"/>
        <v>-</v>
      </c>
    </row>
    <row r="505" spans="1:6" ht="12.75" customHeight="1" x14ac:dyDescent="0.2">
      <c r="A505" s="55">
        <v>8455</v>
      </c>
      <c r="B505" s="87" t="s">
        <v>1014</v>
      </c>
      <c r="C505" s="52" t="s">
        <v>1015</v>
      </c>
      <c r="D505" s="244">
        <v>0</v>
      </c>
      <c r="E505" s="244">
        <v>0</v>
      </c>
      <c r="F505" s="54" t="str">
        <f t="shared" si="119"/>
        <v>-</v>
      </c>
    </row>
    <row r="506" spans="1:6" ht="12.75" customHeight="1" x14ac:dyDescent="0.2">
      <c r="A506" s="55">
        <v>8456</v>
      </c>
      <c r="B506" s="87" t="s">
        <v>1016</v>
      </c>
      <c r="C506" s="52" t="s">
        <v>1017</v>
      </c>
      <c r="D506" s="244">
        <v>0</v>
      </c>
      <c r="E506" s="244">
        <v>0</v>
      </c>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v>0</v>
      </c>
      <c r="F508" s="54" t="str">
        <f t="shared" si="119"/>
        <v>-</v>
      </c>
    </row>
    <row r="509" spans="1:6" ht="12.75" customHeight="1" x14ac:dyDescent="0.2">
      <c r="A509" s="55">
        <v>8472</v>
      </c>
      <c r="B509" s="87" t="s">
        <v>1022</v>
      </c>
      <c r="C509" s="52" t="s">
        <v>1023</v>
      </c>
      <c r="D509" s="244">
        <v>0</v>
      </c>
      <c r="E509" s="244">
        <v>0</v>
      </c>
      <c r="F509" s="54" t="str">
        <f t="shared" si="119"/>
        <v>-</v>
      </c>
    </row>
    <row r="510" spans="1:6" ht="12.75" customHeight="1" x14ac:dyDescent="0.2">
      <c r="A510" s="55">
        <v>8473</v>
      </c>
      <c r="B510" s="87" t="s">
        <v>1024</v>
      </c>
      <c r="C510" s="52" t="s">
        <v>1025</v>
      </c>
      <c r="D510" s="244">
        <v>0</v>
      </c>
      <c r="E510" s="244">
        <v>0</v>
      </c>
      <c r="F510" s="54" t="str">
        <f t="shared" si="119"/>
        <v>-</v>
      </c>
    </row>
    <row r="511" spans="1:6" ht="12.75" customHeight="1" x14ac:dyDescent="0.2">
      <c r="A511" s="55">
        <v>8474</v>
      </c>
      <c r="B511" s="87" t="s">
        <v>1026</v>
      </c>
      <c r="C511" s="52" t="s">
        <v>1027</v>
      </c>
      <c r="D511" s="244">
        <v>0</v>
      </c>
      <c r="E511" s="244">
        <v>0</v>
      </c>
      <c r="F511" s="54" t="str">
        <f t="shared" si="119"/>
        <v>-</v>
      </c>
    </row>
    <row r="512" spans="1:6" ht="12.75" customHeight="1" x14ac:dyDescent="0.2">
      <c r="A512" s="55">
        <v>8475</v>
      </c>
      <c r="B512" s="87" t="s">
        <v>1028</v>
      </c>
      <c r="C512" s="52" t="s">
        <v>1029</v>
      </c>
      <c r="D512" s="244">
        <v>0</v>
      </c>
      <c r="E512" s="244">
        <v>0</v>
      </c>
      <c r="F512" s="54" t="str">
        <f t="shared" si="119"/>
        <v>-</v>
      </c>
    </row>
    <row r="513" spans="1:6" ht="12.75" customHeight="1" x14ac:dyDescent="0.2">
      <c r="A513" s="55">
        <v>8476</v>
      </c>
      <c r="B513" s="87" t="s">
        <v>1030</v>
      </c>
      <c r="C513" s="52" t="s">
        <v>1031</v>
      </c>
      <c r="D513" s="244">
        <v>0</v>
      </c>
      <c r="E513" s="244">
        <v>0</v>
      </c>
      <c r="F513" s="54" t="str">
        <f t="shared" si="119"/>
        <v>-</v>
      </c>
    </row>
    <row r="514" spans="1:6" ht="24" x14ac:dyDescent="0.2">
      <c r="A514" s="55" t="s">
        <v>1032</v>
      </c>
      <c r="B514" s="87" t="s">
        <v>1033</v>
      </c>
      <c r="C514" s="52" t="s">
        <v>1032</v>
      </c>
      <c r="D514" s="244">
        <v>0</v>
      </c>
      <c r="E514" s="244">
        <v>0</v>
      </c>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v>0</v>
      </c>
      <c r="F517" s="54" t="str">
        <f t="shared" si="119"/>
        <v>-</v>
      </c>
    </row>
    <row r="518" spans="1:6" ht="12.75" customHeight="1" x14ac:dyDescent="0.2">
      <c r="A518" s="55">
        <v>8512</v>
      </c>
      <c r="B518" s="87" t="s">
        <v>1040</v>
      </c>
      <c r="C518" s="52" t="s">
        <v>1041</v>
      </c>
      <c r="D518" s="244">
        <v>0</v>
      </c>
      <c r="E518" s="244">
        <v>0</v>
      </c>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v>0</v>
      </c>
      <c r="F520" s="54" t="str">
        <f t="shared" si="119"/>
        <v>-</v>
      </c>
    </row>
    <row r="521" spans="1:6" ht="12.75" customHeight="1" x14ac:dyDescent="0.2">
      <c r="A521" s="55">
        <v>8522</v>
      </c>
      <c r="B521" s="87" t="s">
        <v>1046</v>
      </c>
      <c r="C521" s="52" t="s">
        <v>1047</v>
      </c>
      <c r="D521" s="244">
        <v>0</v>
      </c>
      <c r="E521" s="244">
        <v>0</v>
      </c>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v>0</v>
      </c>
      <c r="F523" s="54" t="str">
        <f t="shared" si="119"/>
        <v>-</v>
      </c>
    </row>
    <row r="524" spans="1:6" ht="12.75" customHeight="1" x14ac:dyDescent="0.2">
      <c r="A524" s="55">
        <v>8532</v>
      </c>
      <c r="B524" s="87" t="s">
        <v>1052</v>
      </c>
      <c r="C524" s="52" t="s">
        <v>1053</v>
      </c>
      <c r="D524" s="244">
        <v>0</v>
      </c>
      <c r="E524" s="244">
        <v>0</v>
      </c>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v>0</v>
      </c>
      <c r="F526" s="54" t="str">
        <f t="shared" si="119"/>
        <v>-</v>
      </c>
    </row>
    <row r="527" spans="1:6" ht="12.75" customHeight="1" x14ac:dyDescent="0.2">
      <c r="A527" s="55">
        <v>8542</v>
      </c>
      <c r="B527" s="87" t="s">
        <v>1058</v>
      </c>
      <c r="C527" s="52" t="s">
        <v>1059</v>
      </c>
      <c r="D527" s="244">
        <v>0</v>
      </c>
      <c r="E527" s="244">
        <v>0</v>
      </c>
      <c r="F527" s="54" t="str">
        <f t="shared" si="119"/>
        <v>-</v>
      </c>
    </row>
    <row r="528" spans="1:6" ht="12.75" customHeight="1" x14ac:dyDescent="0.2">
      <c r="A528" s="55">
        <v>5</v>
      </c>
      <c r="B528" s="87" t="s">
        <v>1060</v>
      </c>
      <c r="C528" s="52" t="s">
        <v>1061</v>
      </c>
      <c r="D528" s="53">
        <f t="shared" ref="D528:E528" si="148">D529+D567+D580+D593+D625</f>
        <v>19898934</v>
      </c>
      <c r="E528" s="53">
        <f t="shared" si="148"/>
        <v>24006782.300000001</v>
      </c>
      <c r="F528" s="54">
        <f t="shared" si="119"/>
        <v>120.64355959972531</v>
      </c>
    </row>
    <row r="529" spans="1:6" ht="24" x14ac:dyDescent="0.2">
      <c r="A529" s="55">
        <v>51</v>
      </c>
      <c r="B529" s="87" t="s">
        <v>1062</v>
      </c>
      <c r="C529" s="52" t="s">
        <v>1063</v>
      </c>
      <c r="D529" s="53">
        <f t="shared" ref="D529:E529" si="149">D530+D535+D538+D542+D543+D550+D555+D563</f>
        <v>2385900</v>
      </c>
      <c r="E529" s="53">
        <f t="shared" si="149"/>
        <v>2460700</v>
      </c>
      <c r="F529" s="54">
        <f t="shared" si="119"/>
        <v>103.13508529276166</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v>0</v>
      </c>
      <c r="F531" s="54" t="str">
        <f t="shared" si="119"/>
        <v>-</v>
      </c>
    </row>
    <row r="532" spans="1:6" ht="12.75" customHeight="1" x14ac:dyDescent="0.2">
      <c r="A532" s="55">
        <v>5114</v>
      </c>
      <c r="B532" s="87" t="s">
        <v>1068</v>
      </c>
      <c r="C532" s="52" t="s">
        <v>1069</v>
      </c>
      <c r="D532" s="244">
        <v>0</v>
      </c>
      <c r="E532" s="244">
        <v>0</v>
      </c>
      <c r="F532" s="54" t="str">
        <f t="shared" si="119"/>
        <v>-</v>
      </c>
    </row>
    <row r="533" spans="1:6" ht="12.75" customHeight="1" x14ac:dyDescent="0.2">
      <c r="A533" s="55">
        <v>5115</v>
      </c>
      <c r="B533" s="87" t="s">
        <v>1070</v>
      </c>
      <c r="C533" s="52" t="s">
        <v>1071</v>
      </c>
      <c r="D533" s="244">
        <v>0</v>
      </c>
      <c r="E533" s="244">
        <v>0</v>
      </c>
      <c r="F533" s="54" t="str">
        <f t="shared" si="119"/>
        <v>-</v>
      </c>
    </row>
    <row r="534" spans="1:6" ht="12.75" customHeight="1" x14ac:dyDescent="0.2">
      <c r="A534" s="55">
        <v>5116</v>
      </c>
      <c r="B534" s="87" t="s">
        <v>1072</v>
      </c>
      <c r="C534" s="52" t="s">
        <v>1073</v>
      </c>
      <c r="D534" s="244">
        <v>0</v>
      </c>
      <c r="E534" s="244">
        <v>0</v>
      </c>
      <c r="F534" s="54" t="str">
        <f t="shared" si="119"/>
        <v>-</v>
      </c>
    </row>
    <row r="535" spans="1:6" ht="24" x14ac:dyDescent="0.2">
      <c r="A535" s="55">
        <v>512</v>
      </c>
      <c r="B535" s="234" t="s">
        <v>1074</v>
      </c>
      <c r="C535" s="52" t="s">
        <v>1075</v>
      </c>
      <c r="D535" s="53">
        <f t="shared" ref="D535:E535" si="151">SUM(D536:D537)</f>
        <v>2385900</v>
      </c>
      <c r="E535" s="53">
        <f t="shared" si="151"/>
        <v>2460700</v>
      </c>
      <c r="F535" s="54">
        <f t="shared" si="119"/>
        <v>103.13508529276166</v>
      </c>
    </row>
    <row r="536" spans="1:6" ht="24" x14ac:dyDescent="0.2">
      <c r="A536" s="55">
        <v>5121</v>
      </c>
      <c r="B536" s="87" t="s">
        <v>1076</v>
      </c>
      <c r="C536" s="52" t="s">
        <v>1077</v>
      </c>
      <c r="D536" s="244">
        <v>2385900</v>
      </c>
      <c r="E536" s="244">
        <v>2460700</v>
      </c>
      <c r="F536" s="54">
        <f t="shared" si="119"/>
        <v>103.13508529276166</v>
      </c>
    </row>
    <row r="537" spans="1:6" ht="24" x14ac:dyDescent="0.2">
      <c r="A537" s="55">
        <v>5122</v>
      </c>
      <c r="B537" s="87" t="s">
        <v>1078</v>
      </c>
      <c r="C537" s="52" t="s">
        <v>1079</v>
      </c>
      <c r="D537" s="244">
        <v>0</v>
      </c>
      <c r="E537" s="244">
        <v>0</v>
      </c>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v>0</v>
      </c>
      <c r="F539" s="54" t="str">
        <f t="shared" si="119"/>
        <v>-</v>
      </c>
    </row>
    <row r="540" spans="1:6" ht="12.75" customHeight="1" x14ac:dyDescent="0.2">
      <c r="A540" s="62">
        <v>5133</v>
      </c>
      <c r="B540" s="87" t="s">
        <v>1084</v>
      </c>
      <c r="C540" s="63" t="s">
        <v>1085</v>
      </c>
      <c r="D540" s="244">
        <v>0</v>
      </c>
      <c r="E540" s="244">
        <v>0</v>
      </c>
      <c r="F540" s="54" t="str">
        <f t="shared" si="119"/>
        <v>-</v>
      </c>
    </row>
    <row r="541" spans="1:6" ht="12.75" customHeight="1" x14ac:dyDescent="0.2">
      <c r="A541" s="62">
        <v>5134</v>
      </c>
      <c r="B541" s="87" t="s">
        <v>1086</v>
      </c>
      <c r="C541" s="63" t="s">
        <v>1087</v>
      </c>
      <c r="D541" s="244">
        <v>0</v>
      </c>
      <c r="E541" s="244">
        <v>0</v>
      </c>
      <c r="F541" s="54" t="str">
        <f t="shared" si="119"/>
        <v>-</v>
      </c>
    </row>
    <row r="542" spans="1:6" ht="12.75" customHeight="1" x14ac:dyDescent="0.2">
      <c r="A542" s="55">
        <v>514</v>
      </c>
      <c r="B542" s="234" t="s">
        <v>1088</v>
      </c>
      <c r="C542" s="52" t="s">
        <v>1089</v>
      </c>
      <c r="D542" s="244">
        <v>0</v>
      </c>
      <c r="E542" s="244">
        <v>0</v>
      </c>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v>0</v>
      </c>
      <c r="F544" s="54" t="str">
        <f t="shared" si="119"/>
        <v>-</v>
      </c>
    </row>
    <row r="545" spans="1:6" ht="12.75" customHeight="1" x14ac:dyDescent="0.2">
      <c r="A545" s="55">
        <v>5154</v>
      </c>
      <c r="B545" s="87" t="s">
        <v>1094</v>
      </c>
      <c r="C545" s="52" t="s">
        <v>1095</v>
      </c>
      <c r="D545" s="244">
        <v>0</v>
      </c>
      <c r="E545" s="244">
        <v>0</v>
      </c>
      <c r="F545" s="54" t="str">
        <f t="shared" si="119"/>
        <v>-</v>
      </c>
    </row>
    <row r="546" spans="1:6" ht="24" x14ac:dyDescent="0.2">
      <c r="A546" s="55">
        <v>5155</v>
      </c>
      <c r="B546" s="87" t="s">
        <v>1096</v>
      </c>
      <c r="C546" s="52" t="s">
        <v>1097</v>
      </c>
      <c r="D546" s="244">
        <v>0</v>
      </c>
      <c r="E546" s="244">
        <v>0</v>
      </c>
      <c r="F546" s="54" t="str">
        <f t="shared" si="119"/>
        <v>-</v>
      </c>
    </row>
    <row r="547" spans="1:6" ht="12.75" customHeight="1" x14ac:dyDescent="0.2">
      <c r="A547" s="55">
        <v>5156</v>
      </c>
      <c r="B547" s="87" t="s">
        <v>1098</v>
      </c>
      <c r="C547" s="52" t="s">
        <v>1099</v>
      </c>
      <c r="D547" s="244">
        <v>0</v>
      </c>
      <c r="E547" s="244">
        <v>0</v>
      </c>
      <c r="F547" s="54" t="str">
        <f t="shared" si="119"/>
        <v>-</v>
      </c>
    </row>
    <row r="548" spans="1:6" ht="12.75" customHeight="1" x14ac:dyDescent="0.2">
      <c r="A548" s="55">
        <v>5157</v>
      </c>
      <c r="B548" s="87" t="s">
        <v>1100</v>
      </c>
      <c r="C548" s="52" t="s">
        <v>1101</v>
      </c>
      <c r="D548" s="244">
        <v>0</v>
      </c>
      <c r="E548" s="244">
        <v>0</v>
      </c>
      <c r="F548" s="54" t="str">
        <f t="shared" si="119"/>
        <v>-</v>
      </c>
    </row>
    <row r="549" spans="1:6" ht="12.75" customHeight="1" x14ac:dyDescent="0.2">
      <c r="A549" s="55">
        <v>5158</v>
      </c>
      <c r="B549" s="87" t="s">
        <v>1102</v>
      </c>
      <c r="C549" s="52" t="s">
        <v>1103</v>
      </c>
      <c r="D549" s="244">
        <v>0</v>
      </c>
      <c r="E549" s="244">
        <v>0</v>
      </c>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v>0</v>
      </c>
      <c r="F551" s="54" t="str">
        <f t="shared" si="119"/>
        <v>-</v>
      </c>
    </row>
    <row r="552" spans="1:6" ht="12.75" customHeight="1" x14ac:dyDescent="0.2">
      <c r="A552" s="55">
        <v>5164</v>
      </c>
      <c r="B552" s="87" t="s">
        <v>1108</v>
      </c>
      <c r="C552" s="52" t="s">
        <v>1109</v>
      </c>
      <c r="D552" s="244">
        <v>0</v>
      </c>
      <c r="E552" s="244">
        <v>0</v>
      </c>
      <c r="F552" s="54" t="str">
        <f t="shared" si="119"/>
        <v>-</v>
      </c>
    </row>
    <row r="553" spans="1:6" ht="12.75" customHeight="1" x14ac:dyDescent="0.2">
      <c r="A553" s="55">
        <v>5165</v>
      </c>
      <c r="B553" s="87" t="s">
        <v>1110</v>
      </c>
      <c r="C553" s="52" t="s">
        <v>1111</v>
      </c>
      <c r="D553" s="244">
        <v>0</v>
      </c>
      <c r="E553" s="244">
        <v>0</v>
      </c>
      <c r="F553" s="54" t="str">
        <f t="shared" si="119"/>
        <v>-</v>
      </c>
    </row>
    <row r="554" spans="1:6" ht="12.75" customHeight="1" x14ac:dyDescent="0.2">
      <c r="A554" s="55">
        <v>5166</v>
      </c>
      <c r="B554" s="87" t="s">
        <v>1112</v>
      </c>
      <c r="C554" s="52" t="s">
        <v>1113</v>
      </c>
      <c r="D554" s="244">
        <v>0</v>
      </c>
      <c r="E554" s="244">
        <v>0</v>
      </c>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v>0</v>
      </c>
      <c r="F556" s="54" t="str">
        <f t="shared" si="119"/>
        <v>-</v>
      </c>
    </row>
    <row r="557" spans="1:6" ht="12.75" customHeight="1" x14ac:dyDescent="0.2">
      <c r="A557" s="55">
        <v>5172</v>
      </c>
      <c r="B557" s="87" t="s">
        <v>1118</v>
      </c>
      <c r="C557" s="52" t="s">
        <v>1119</v>
      </c>
      <c r="D557" s="244">
        <v>0</v>
      </c>
      <c r="E557" s="244">
        <v>0</v>
      </c>
      <c r="F557" s="54" t="str">
        <f t="shared" si="119"/>
        <v>-</v>
      </c>
    </row>
    <row r="558" spans="1:6" ht="12.75" customHeight="1" x14ac:dyDescent="0.2">
      <c r="A558" s="55">
        <v>5173</v>
      </c>
      <c r="B558" s="87" t="s">
        <v>1120</v>
      </c>
      <c r="C558" s="52" t="s">
        <v>1121</v>
      </c>
      <c r="D558" s="244">
        <v>0</v>
      </c>
      <c r="E558" s="244">
        <v>0</v>
      </c>
      <c r="F558" s="54" t="str">
        <f t="shared" si="119"/>
        <v>-</v>
      </c>
    </row>
    <row r="559" spans="1:6" ht="12.75" customHeight="1" x14ac:dyDescent="0.2">
      <c r="A559" s="55">
        <v>5174</v>
      </c>
      <c r="B559" s="87" t="s">
        <v>1122</v>
      </c>
      <c r="C559" s="52" t="s">
        <v>1123</v>
      </c>
      <c r="D559" s="244">
        <v>0</v>
      </c>
      <c r="E559" s="244">
        <v>0</v>
      </c>
      <c r="F559" s="54" t="str">
        <f t="shared" si="119"/>
        <v>-</v>
      </c>
    </row>
    <row r="560" spans="1:6" ht="12.75" customHeight="1" x14ac:dyDescent="0.2">
      <c r="A560" s="55">
        <v>5175</v>
      </c>
      <c r="B560" s="87" t="s">
        <v>1124</v>
      </c>
      <c r="C560" s="52" t="s">
        <v>1125</v>
      </c>
      <c r="D560" s="244">
        <v>0</v>
      </c>
      <c r="E560" s="244">
        <v>0</v>
      </c>
      <c r="F560" s="54" t="str">
        <f t="shared" si="119"/>
        <v>-</v>
      </c>
    </row>
    <row r="561" spans="1:6" ht="12.75" customHeight="1" x14ac:dyDescent="0.2">
      <c r="A561" s="55">
        <v>5176</v>
      </c>
      <c r="B561" s="87" t="s">
        <v>1126</v>
      </c>
      <c r="C561" s="52" t="s">
        <v>1127</v>
      </c>
      <c r="D561" s="244">
        <v>0</v>
      </c>
      <c r="E561" s="244">
        <v>0</v>
      </c>
      <c r="F561" s="54" t="str">
        <f t="shared" si="119"/>
        <v>-</v>
      </c>
    </row>
    <row r="562" spans="1:6" ht="24" x14ac:dyDescent="0.2">
      <c r="A562" s="55">
        <v>5177</v>
      </c>
      <c r="B562" s="234" t="s">
        <v>1128</v>
      </c>
      <c r="C562" s="52" t="s">
        <v>1129</v>
      </c>
      <c r="D562" s="244">
        <v>0</v>
      </c>
      <c r="E562" s="244">
        <v>0</v>
      </c>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v>0</v>
      </c>
      <c r="F564" s="54" t="str">
        <f t="shared" si="119"/>
        <v>-</v>
      </c>
    </row>
    <row r="565" spans="1:6" ht="12.75" customHeight="1" x14ac:dyDescent="0.2">
      <c r="A565" s="55" t="s">
        <v>1134</v>
      </c>
      <c r="B565" s="87" t="s">
        <v>1135</v>
      </c>
      <c r="C565" s="52" t="s">
        <v>1134</v>
      </c>
      <c r="D565" s="244">
        <v>0</v>
      </c>
      <c r="E565" s="244">
        <v>0</v>
      </c>
      <c r="F565" s="54" t="str">
        <f t="shared" si="119"/>
        <v>-</v>
      </c>
    </row>
    <row r="566" spans="1:6" ht="12.75" customHeight="1" x14ac:dyDescent="0.2">
      <c r="A566" s="55" t="s">
        <v>1136</v>
      </c>
      <c r="B566" s="87" t="s">
        <v>1137</v>
      </c>
      <c r="C566" s="52" t="s">
        <v>1136</v>
      </c>
      <c r="D566" s="244">
        <v>0</v>
      </c>
      <c r="E566" s="244">
        <v>0</v>
      </c>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v>0</v>
      </c>
      <c r="F569" s="54" t="str">
        <f t="shared" si="119"/>
        <v>-</v>
      </c>
    </row>
    <row r="570" spans="1:6" ht="12.75" customHeight="1" x14ac:dyDescent="0.2">
      <c r="A570" s="55">
        <v>5212</v>
      </c>
      <c r="B570" s="87" t="s">
        <v>1144</v>
      </c>
      <c r="C570" s="52" t="s">
        <v>1145</v>
      </c>
      <c r="D570" s="244">
        <v>0</v>
      </c>
      <c r="E570" s="244">
        <v>0</v>
      </c>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v>0</v>
      </c>
      <c r="F572" s="54" t="str">
        <f t="shared" si="119"/>
        <v>-</v>
      </c>
    </row>
    <row r="573" spans="1:6" ht="12.75" customHeight="1" x14ac:dyDescent="0.2">
      <c r="A573" s="55">
        <v>5222</v>
      </c>
      <c r="B573" s="87" t="s">
        <v>934</v>
      </c>
      <c r="C573" s="52" t="s">
        <v>1149</v>
      </c>
      <c r="D573" s="244">
        <v>0</v>
      </c>
      <c r="E573" s="244">
        <v>0</v>
      </c>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v>0</v>
      </c>
      <c r="F575" s="54" t="str">
        <f t="shared" si="119"/>
        <v>-</v>
      </c>
    </row>
    <row r="576" spans="1:6" ht="12.75" customHeight="1" x14ac:dyDescent="0.2">
      <c r="A576" s="55">
        <v>5232</v>
      </c>
      <c r="B576" s="87" t="s">
        <v>940</v>
      </c>
      <c r="C576" s="52" t="s">
        <v>1153</v>
      </c>
      <c r="D576" s="244">
        <v>0</v>
      </c>
      <c r="E576" s="244">
        <v>0</v>
      </c>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v>0</v>
      </c>
      <c r="F578" s="54" t="str">
        <f t="shared" si="119"/>
        <v>-</v>
      </c>
    </row>
    <row r="579" spans="1:6" ht="12.75" customHeight="1" x14ac:dyDescent="0.2">
      <c r="A579" s="62">
        <v>5242</v>
      </c>
      <c r="B579" s="87" t="s">
        <v>1058</v>
      </c>
      <c r="C579" s="63" t="s">
        <v>1158</v>
      </c>
      <c r="D579" s="244">
        <v>0</v>
      </c>
      <c r="E579" s="244">
        <v>0</v>
      </c>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v>0</v>
      </c>
      <c r="F582" s="54" t="str">
        <f t="shared" si="119"/>
        <v>-</v>
      </c>
    </row>
    <row r="583" spans="1:6" ht="12.75" customHeight="1" x14ac:dyDescent="0.2">
      <c r="A583" s="55">
        <v>5313</v>
      </c>
      <c r="B583" s="87" t="s">
        <v>954</v>
      </c>
      <c r="C583" s="52" t="s">
        <v>1164</v>
      </c>
      <c r="D583" s="244">
        <v>0</v>
      </c>
      <c r="E583" s="244">
        <v>0</v>
      </c>
      <c r="F583" s="54" t="str">
        <f t="shared" si="119"/>
        <v>-</v>
      </c>
    </row>
    <row r="584" spans="1:6" ht="12.75" customHeight="1" x14ac:dyDescent="0.2">
      <c r="A584" s="55">
        <v>5314</v>
      </c>
      <c r="B584" s="87" t="s">
        <v>956</v>
      </c>
      <c r="C584" s="52" t="s">
        <v>1165</v>
      </c>
      <c r="D584" s="244">
        <v>0</v>
      </c>
      <c r="E584" s="244">
        <v>0</v>
      </c>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v>0</v>
      </c>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v>0</v>
      </c>
      <c r="F588" s="54" t="str">
        <f t="shared" si="119"/>
        <v>-</v>
      </c>
    </row>
    <row r="589" spans="1:6" ht="12.75" customHeight="1" x14ac:dyDescent="0.2">
      <c r="A589" s="55">
        <v>5332</v>
      </c>
      <c r="B589" s="87" t="s">
        <v>1174</v>
      </c>
      <c r="C589" s="52" t="s">
        <v>1175</v>
      </c>
      <c r="D589" s="244">
        <v>0</v>
      </c>
      <c r="E589" s="244">
        <v>0</v>
      </c>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v>0</v>
      </c>
      <c r="F591" s="54" t="str">
        <f t="shared" si="119"/>
        <v>-</v>
      </c>
    </row>
    <row r="592" spans="1:6" ht="12.75" customHeight="1" x14ac:dyDescent="0.2">
      <c r="A592" s="55">
        <v>5342</v>
      </c>
      <c r="B592" s="87" t="s">
        <v>970</v>
      </c>
      <c r="C592" s="52" t="s">
        <v>1180</v>
      </c>
      <c r="D592" s="244">
        <v>0</v>
      </c>
      <c r="E592" s="244">
        <v>0</v>
      </c>
      <c r="F592" s="54" t="str">
        <f t="shared" si="119"/>
        <v>-</v>
      </c>
    </row>
    <row r="593" spans="1:6" ht="24" x14ac:dyDescent="0.2">
      <c r="A593" s="55">
        <v>54</v>
      </c>
      <c r="B593" s="234" t="s">
        <v>1181</v>
      </c>
      <c r="C593" s="52" t="s">
        <v>1182</v>
      </c>
      <c r="D593" s="53">
        <f t="shared" ref="D593:E593" si="167">D594+D599+D603+D605+D612+D617</f>
        <v>17513034</v>
      </c>
      <c r="E593" s="53">
        <f t="shared" si="167"/>
        <v>21546082.300000001</v>
      </c>
      <c r="F593" s="54">
        <f t="shared" si="119"/>
        <v>123.02883840686884</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v>0</v>
      </c>
      <c r="F595" s="54" t="str">
        <f t="shared" si="119"/>
        <v>-</v>
      </c>
    </row>
    <row r="596" spans="1:6" ht="12.75" customHeight="1" x14ac:dyDescent="0.2">
      <c r="A596" s="55">
        <v>5414</v>
      </c>
      <c r="B596" s="87" t="s">
        <v>1187</v>
      </c>
      <c r="C596" s="52" t="s">
        <v>1188</v>
      </c>
      <c r="D596" s="244">
        <v>0</v>
      </c>
      <c r="E596" s="244">
        <v>0</v>
      </c>
      <c r="F596" s="54" t="str">
        <f t="shared" si="119"/>
        <v>-</v>
      </c>
    </row>
    <row r="597" spans="1:6" ht="12.75" customHeight="1" x14ac:dyDescent="0.2">
      <c r="A597" s="55">
        <v>5415</v>
      </c>
      <c r="B597" s="87" t="s">
        <v>1189</v>
      </c>
      <c r="C597" s="52" t="s">
        <v>1190</v>
      </c>
      <c r="D597" s="244">
        <v>0</v>
      </c>
      <c r="E597" s="244">
        <v>0</v>
      </c>
      <c r="F597" s="54" t="str">
        <f t="shared" si="119"/>
        <v>-</v>
      </c>
    </row>
    <row r="598" spans="1:6" ht="12.75" customHeight="1" x14ac:dyDescent="0.2">
      <c r="A598" s="55">
        <v>5416</v>
      </c>
      <c r="B598" s="87" t="s">
        <v>1191</v>
      </c>
      <c r="C598" s="52" t="s">
        <v>1192</v>
      </c>
      <c r="D598" s="244">
        <v>0</v>
      </c>
      <c r="E598" s="244">
        <v>0</v>
      </c>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v>0</v>
      </c>
      <c r="F600" s="54" t="str">
        <f t="shared" si="119"/>
        <v>-</v>
      </c>
    </row>
    <row r="601" spans="1:6" ht="24" x14ac:dyDescent="0.2">
      <c r="A601" s="55">
        <v>5423</v>
      </c>
      <c r="B601" s="87" t="s">
        <v>1197</v>
      </c>
      <c r="C601" s="52" t="s">
        <v>1198</v>
      </c>
      <c r="D601" s="244">
        <v>0</v>
      </c>
      <c r="E601" s="244">
        <v>0</v>
      </c>
      <c r="F601" s="54" t="str">
        <f t="shared" si="119"/>
        <v>-</v>
      </c>
    </row>
    <row r="602" spans="1:6" ht="24" x14ac:dyDescent="0.2">
      <c r="A602" s="55">
        <v>5424</v>
      </c>
      <c r="B602" s="87" t="s">
        <v>1199</v>
      </c>
      <c r="C602" s="52" t="s">
        <v>1200</v>
      </c>
      <c r="D602" s="244">
        <v>0</v>
      </c>
      <c r="E602" s="244">
        <v>0</v>
      </c>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v>0</v>
      </c>
      <c r="F604" s="54" t="str">
        <f t="shared" si="119"/>
        <v>-</v>
      </c>
    </row>
    <row r="605" spans="1:6" ht="24" x14ac:dyDescent="0.2">
      <c r="A605" s="55">
        <v>544</v>
      </c>
      <c r="B605" s="87" t="s">
        <v>1205</v>
      </c>
      <c r="C605" s="52" t="s">
        <v>1206</v>
      </c>
      <c r="D605" s="53">
        <f t="shared" ref="D605:E605" si="171">SUM(D606:D611)</f>
        <v>8021567</v>
      </c>
      <c r="E605" s="53">
        <f t="shared" si="171"/>
        <v>21521565.390000001</v>
      </c>
      <c r="F605" s="54">
        <f t="shared" si="119"/>
        <v>268.29627415690726</v>
      </c>
    </row>
    <row r="606" spans="1:6" ht="24" x14ac:dyDescent="0.2">
      <c r="A606" s="55">
        <v>5443</v>
      </c>
      <c r="B606" s="87" t="s">
        <v>1207</v>
      </c>
      <c r="C606" s="52" t="s">
        <v>1208</v>
      </c>
      <c r="D606" s="244">
        <v>8021567</v>
      </c>
      <c r="E606" s="244">
        <v>21521565.390000001</v>
      </c>
      <c r="F606" s="54">
        <f t="shared" si="119"/>
        <v>268.29627415690726</v>
      </c>
    </row>
    <row r="607" spans="1:6" ht="24" x14ac:dyDescent="0.2">
      <c r="A607" s="55">
        <v>5444</v>
      </c>
      <c r="B607" s="234" t="s">
        <v>1209</v>
      </c>
      <c r="C607" s="52" t="s">
        <v>1210</v>
      </c>
      <c r="D607" s="244">
        <v>0</v>
      </c>
      <c r="E607" s="244">
        <v>0</v>
      </c>
      <c r="F607" s="54" t="str">
        <f t="shared" si="119"/>
        <v>-</v>
      </c>
    </row>
    <row r="608" spans="1:6" ht="24" x14ac:dyDescent="0.2">
      <c r="A608" s="62">
        <v>5445</v>
      </c>
      <c r="B608" s="87" t="s">
        <v>1211</v>
      </c>
      <c r="C608" s="63" t="s">
        <v>1212</v>
      </c>
      <c r="D608" s="244">
        <v>0</v>
      </c>
      <c r="E608" s="244">
        <v>0</v>
      </c>
      <c r="F608" s="54" t="str">
        <f t="shared" si="119"/>
        <v>-</v>
      </c>
    </row>
    <row r="609" spans="1:6" ht="12.75" customHeight="1" x14ac:dyDescent="0.2">
      <c r="A609" s="55">
        <v>5446</v>
      </c>
      <c r="B609" s="87" t="s">
        <v>1213</v>
      </c>
      <c r="C609" s="52" t="s">
        <v>1214</v>
      </c>
      <c r="D609" s="244">
        <v>0</v>
      </c>
      <c r="E609" s="244">
        <v>0</v>
      </c>
      <c r="F609" s="54" t="str">
        <f t="shared" si="119"/>
        <v>-</v>
      </c>
    </row>
    <row r="610" spans="1:6" ht="12.75" customHeight="1" x14ac:dyDescent="0.2">
      <c r="A610" s="55">
        <v>5447</v>
      </c>
      <c r="B610" s="87" t="s">
        <v>1215</v>
      </c>
      <c r="C610" s="52" t="s">
        <v>1216</v>
      </c>
      <c r="D610" s="244">
        <v>0</v>
      </c>
      <c r="E610" s="244">
        <v>0</v>
      </c>
      <c r="F610" s="54" t="str">
        <f t="shared" si="119"/>
        <v>-</v>
      </c>
    </row>
    <row r="611" spans="1:6" ht="24" x14ac:dyDescent="0.2">
      <c r="A611" s="55">
        <v>5448</v>
      </c>
      <c r="B611" s="87" t="s">
        <v>1217</v>
      </c>
      <c r="C611" s="52" t="s">
        <v>1218</v>
      </c>
      <c r="D611" s="244">
        <v>0</v>
      </c>
      <c r="E611" s="244">
        <v>0</v>
      </c>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v>0</v>
      </c>
      <c r="F613" s="54" t="str">
        <f t="shared" si="119"/>
        <v>-</v>
      </c>
    </row>
    <row r="614" spans="1:6" ht="12.75" customHeight="1" x14ac:dyDescent="0.2">
      <c r="A614" s="55">
        <v>5454</v>
      </c>
      <c r="B614" s="87" t="s">
        <v>1223</v>
      </c>
      <c r="C614" s="52" t="s">
        <v>1224</v>
      </c>
      <c r="D614" s="244">
        <v>0</v>
      </c>
      <c r="E614" s="244">
        <v>0</v>
      </c>
      <c r="F614" s="54" t="str">
        <f t="shared" si="119"/>
        <v>-</v>
      </c>
    </row>
    <row r="615" spans="1:6" ht="12.75" customHeight="1" x14ac:dyDescent="0.2">
      <c r="A615" s="55">
        <v>5455</v>
      </c>
      <c r="B615" s="87" t="s">
        <v>1225</v>
      </c>
      <c r="C615" s="52" t="s">
        <v>1226</v>
      </c>
      <c r="D615" s="244">
        <v>0</v>
      </c>
      <c r="E615" s="244">
        <v>0</v>
      </c>
      <c r="F615" s="54" t="str">
        <f t="shared" si="119"/>
        <v>-</v>
      </c>
    </row>
    <row r="616" spans="1:6" ht="12.75" customHeight="1" x14ac:dyDescent="0.2">
      <c r="A616" s="55">
        <v>5456</v>
      </c>
      <c r="B616" s="87" t="s">
        <v>1227</v>
      </c>
      <c r="C616" s="52" t="s">
        <v>1228</v>
      </c>
      <c r="D616" s="244">
        <v>0</v>
      </c>
      <c r="E616" s="244">
        <v>0</v>
      </c>
      <c r="F616" s="54" t="str">
        <f t="shared" si="119"/>
        <v>-</v>
      </c>
    </row>
    <row r="617" spans="1:6" ht="24" x14ac:dyDescent="0.2">
      <c r="A617" s="55">
        <v>547</v>
      </c>
      <c r="B617" s="87" t="s">
        <v>1229</v>
      </c>
      <c r="C617" s="52" t="s">
        <v>1230</v>
      </c>
      <c r="D617" s="53">
        <f t="shared" ref="D617:E617" si="173">SUM(D618:D624)</f>
        <v>9491467</v>
      </c>
      <c r="E617" s="53">
        <f t="shared" si="173"/>
        <v>24516.91</v>
      </c>
      <c r="F617" s="54">
        <f t="shared" si="119"/>
        <v>0.25830474888655253</v>
      </c>
    </row>
    <row r="618" spans="1:6" ht="12.75" customHeight="1" x14ac:dyDescent="0.2">
      <c r="A618" s="55">
        <v>5471</v>
      </c>
      <c r="B618" s="87" t="s">
        <v>1231</v>
      </c>
      <c r="C618" s="52" t="s">
        <v>1232</v>
      </c>
      <c r="D618" s="244">
        <v>9491467</v>
      </c>
      <c r="E618" s="244">
        <v>24516.91</v>
      </c>
      <c r="F618" s="54">
        <f t="shared" si="119"/>
        <v>0.25830474888655253</v>
      </c>
    </row>
    <row r="619" spans="1:6" ht="12.75" customHeight="1" x14ac:dyDescent="0.2">
      <c r="A619" s="55">
        <v>5472</v>
      </c>
      <c r="B619" s="87" t="s">
        <v>1233</v>
      </c>
      <c r="C619" s="52" t="s">
        <v>1234</v>
      </c>
      <c r="D619" s="244">
        <v>0</v>
      </c>
      <c r="E619" s="244">
        <v>0</v>
      </c>
      <c r="F619" s="54" t="str">
        <f t="shared" si="119"/>
        <v>-</v>
      </c>
    </row>
    <row r="620" spans="1:6" ht="12.75" customHeight="1" x14ac:dyDescent="0.2">
      <c r="A620" s="55">
        <v>5473</v>
      </c>
      <c r="B620" s="87" t="s">
        <v>1235</v>
      </c>
      <c r="C620" s="52" t="s">
        <v>1236</v>
      </c>
      <c r="D620" s="244">
        <v>0</v>
      </c>
      <c r="E620" s="244">
        <v>0</v>
      </c>
      <c r="F620" s="54" t="str">
        <f t="shared" si="119"/>
        <v>-</v>
      </c>
    </row>
    <row r="621" spans="1:6" ht="12.75" customHeight="1" x14ac:dyDescent="0.2">
      <c r="A621" s="55">
        <v>5474</v>
      </c>
      <c r="B621" s="87" t="s">
        <v>1237</v>
      </c>
      <c r="C621" s="52" t="s">
        <v>1238</v>
      </c>
      <c r="D621" s="244">
        <v>0</v>
      </c>
      <c r="E621" s="244">
        <v>0</v>
      </c>
      <c r="F621" s="54" t="str">
        <f t="shared" si="119"/>
        <v>-</v>
      </c>
    </row>
    <row r="622" spans="1:6" ht="12.75" customHeight="1" x14ac:dyDescent="0.2">
      <c r="A622" s="55">
        <v>5475</v>
      </c>
      <c r="B622" s="87" t="s">
        <v>1239</v>
      </c>
      <c r="C622" s="52" t="s">
        <v>1240</v>
      </c>
      <c r="D622" s="244">
        <v>0</v>
      </c>
      <c r="E622" s="244">
        <v>0</v>
      </c>
      <c r="F622" s="54" t="str">
        <f t="shared" si="119"/>
        <v>-</v>
      </c>
    </row>
    <row r="623" spans="1:6" ht="24" x14ac:dyDescent="0.2">
      <c r="A623" s="55">
        <v>5476</v>
      </c>
      <c r="B623" s="87" t="s">
        <v>1241</v>
      </c>
      <c r="C623" s="52" t="s">
        <v>1242</v>
      </c>
      <c r="D623" s="244">
        <v>0</v>
      </c>
      <c r="E623" s="244">
        <v>0</v>
      </c>
      <c r="F623" s="54" t="str">
        <f t="shared" si="119"/>
        <v>-</v>
      </c>
    </row>
    <row r="624" spans="1:6" ht="24" x14ac:dyDescent="0.2">
      <c r="A624" s="55">
        <v>5477</v>
      </c>
      <c r="B624" s="87" t="s">
        <v>1243</v>
      </c>
      <c r="C624" s="52" t="s">
        <v>1244</v>
      </c>
      <c r="D624" s="244">
        <v>0</v>
      </c>
      <c r="E624" s="244">
        <v>0</v>
      </c>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v>0</v>
      </c>
      <c r="F627" s="54" t="str">
        <f t="shared" si="119"/>
        <v>-</v>
      </c>
    </row>
    <row r="628" spans="1:6" ht="12.75" customHeight="1" x14ac:dyDescent="0.2">
      <c r="A628" s="55">
        <v>5512</v>
      </c>
      <c r="B628" s="87" t="s">
        <v>1251</v>
      </c>
      <c r="C628" s="52" t="s">
        <v>1252</v>
      </c>
      <c r="D628" s="244">
        <v>0</v>
      </c>
      <c r="E628" s="244">
        <v>0</v>
      </c>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v>0</v>
      </c>
      <c r="F630" s="54" t="str">
        <f t="shared" si="119"/>
        <v>-</v>
      </c>
    </row>
    <row r="631" spans="1:6" ht="12.75" customHeight="1" x14ac:dyDescent="0.2">
      <c r="A631" s="55">
        <v>5522</v>
      </c>
      <c r="B631" s="87" t="s">
        <v>1257</v>
      </c>
      <c r="C631" s="52" t="s">
        <v>1258</v>
      </c>
      <c r="D631" s="244">
        <v>0</v>
      </c>
      <c r="E631" s="244">
        <v>0</v>
      </c>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v>0</v>
      </c>
      <c r="F633" s="54" t="str">
        <f t="shared" si="119"/>
        <v>-</v>
      </c>
    </row>
    <row r="634" spans="1:6" ht="12.75" customHeight="1" x14ac:dyDescent="0.2">
      <c r="A634" s="55">
        <v>5532</v>
      </c>
      <c r="B634" s="87" t="s">
        <v>1263</v>
      </c>
      <c r="C634" s="52" t="s">
        <v>1264</v>
      </c>
      <c r="D634" s="244">
        <v>0</v>
      </c>
      <c r="E634" s="244">
        <v>0</v>
      </c>
      <c r="F634" s="54" t="str">
        <f t="shared" si="119"/>
        <v>-</v>
      </c>
    </row>
    <row r="635" spans="1:6" ht="12.75" customHeight="1" x14ac:dyDescent="0.2">
      <c r="A635" s="55" t="s">
        <v>606</v>
      </c>
      <c r="B635" s="87" t="s">
        <v>1265</v>
      </c>
      <c r="C635" s="52" t="s">
        <v>1266</v>
      </c>
      <c r="D635" s="53">
        <f t="shared" ref="D635:E635" si="178">IF(D420-D528&gt;=0,D420-D528,0)</f>
        <v>30965319</v>
      </c>
      <c r="E635" s="53">
        <f t="shared" si="178"/>
        <v>1611961.5999999978</v>
      </c>
      <c r="F635" s="54">
        <f t="shared" si="119"/>
        <v>5.2056999638853965</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18041339</v>
      </c>
      <c r="E637" s="244">
        <v>31683273.050000001</v>
      </c>
      <c r="F637" s="54">
        <f t="shared" si="119"/>
        <v>175.61486456188203</v>
      </c>
    </row>
    <row r="638" spans="1:6" ht="12.75" customHeight="1" x14ac:dyDescent="0.2">
      <c r="A638" s="55">
        <v>92223</v>
      </c>
      <c r="B638" s="87" t="s">
        <v>1271</v>
      </c>
      <c r="C638" s="52" t="s">
        <v>1272</v>
      </c>
      <c r="D638" s="244">
        <v>0</v>
      </c>
      <c r="E638" s="244">
        <v>0</v>
      </c>
      <c r="F638" s="54" t="str">
        <f t="shared" si="119"/>
        <v>-</v>
      </c>
    </row>
    <row r="639" spans="1:6" ht="12.75" customHeight="1" x14ac:dyDescent="0.2">
      <c r="A639" s="55" t="s">
        <v>606</v>
      </c>
      <c r="B639" s="87" t="s">
        <v>1273</v>
      </c>
      <c r="C639" s="52" t="s">
        <v>1274</v>
      </c>
      <c r="D639" s="53">
        <f t="shared" ref="D639:E639" si="180">D412+D420</f>
        <v>643627827</v>
      </c>
      <c r="E639" s="53">
        <f t="shared" si="180"/>
        <v>693704305.61999989</v>
      </c>
      <c r="F639" s="54">
        <f t="shared" si="119"/>
        <v>107.78034704518764</v>
      </c>
    </row>
    <row r="640" spans="1:6" ht="12.75" customHeight="1" x14ac:dyDescent="0.2">
      <c r="A640" s="55" t="s">
        <v>606</v>
      </c>
      <c r="B640" s="87" t="s">
        <v>1275</v>
      </c>
      <c r="C640" s="52" t="s">
        <v>1276</v>
      </c>
      <c r="D640" s="53">
        <f t="shared" ref="D640:E640" si="181">D413+D528</f>
        <v>633753141</v>
      </c>
      <c r="E640" s="53">
        <f t="shared" si="181"/>
        <v>696496306.92999995</v>
      </c>
      <c r="F640" s="54">
        <f t="shared" si="119"/>
        <v>109.90025324860677</v>
      </c>
    </row>
    <row r="641" spans="1:6" ht="12.75" customHeight="1" x14ac:dyDescent="0.2">
      <c r="A641" s="55" t="s">
        <v>606</v>
      </c>
      <c r="B641" s="87" t="s">
        <v>1277</v>
      </c>
      <c r="C641" s="52" t="s">
        <v>1278</v>
      </c>
      <c r="D641" s="53">
        <f t="shared" ref="D641:E641" si="182">IF(D639&gt;=D640,D639-D640,0)</f>
        <v>9874686</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2792001.310000062</v>
      </c>
      <c r="F642" s="54" t="str">
        <f t="shared" si="119"/>
        <v>-</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38108766</v>
      </c>
      <c r="E644" s="53">
        <f t="shared" si="185"/>
        <v>27631055.039999995</v>
      </c>
      <c r="F644" s="54">
        <f t="shared" si="119"/>
        <v>72.505772136521017</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28234080</v>
      </c>
      <c r="E646" s="53">
        <f t="shared" si="187"/>
        <v>30423056.350000057</v>
      </c>
      <c r="F646" s="54">
        <f t="shared" si="119"/>
        <v>107.75295795010874</v>
      </c>
    </row>
    <row r="647" spans="1:6" ht="24" x14ac:dyDescent="0.2">
      <c r="A647" s="57" t="s">
        <v>1289</v>
      </c>
      <c r="B647" s="235" t="s">
        <v>1290</v>
      </c>
      <c r="C647" s="58" t="s">
        <v>1289</v>
      </c>
      <c r="D647" s="245">
        <v>14932561</v>
      </c>
      <c r="E647" s="245">
        <v>16530632.470000001</v>
      </c>
      <c r="F647" s="59">
        <f t="shared" si="119"/>
        <v>110.7019249410734</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31509366</v>
      </c>
      <c r="E649" s="244">
        <v>19970250.66</v>
      </c>
      <c r="F649" s="54">
        <f t="shared" ref="F649:F724" si="188">IF(D649&lt;&gt;0,IF(E649/D649&gt;=100,"&gt;&gt;100",E649/D649*100),"-")</f>
        <v>63.378776519971872</v>
      </c>
    </row>
    <row r="650" spans="1:6" ht="12.75" customHeight="1" x14ac:dyDescent="0.2">
      <c r="A650" s="55" t="s">
        <v>1294</v>
      </c>
      <c r="B650" s="87" t="s">
        <v>1295</v>
      </c>
      <c r="C650" s="52" t="s">
        <v>1294</v>
      </c>
      <c r="D650" s="244">
        <v>684310137</v>
      </c>
      <c r="E650" s="244">
        <v>725912559.48000002</v>
      </c>
      <c r="F650" s="54">
        <f t="shared" si="188"/>
        <v>106.07946897621363</v>
      </c>
    </row>
    <row r="651" spans="1:6" ht="12.75" customHeight="1" x14ac:dyDescent="0.2">
      <c r="A651" s="55" t="s">
        <v>1296</v>
      </c>
      <c r="B651" s="87" t="s">
        <v>1297</v>
      </c>
      <c r="C651" s="52" t="s">
        <v>1296</v>
      </c>
      <c r="D651" s="244">
        <v>695849113</v>
      </c>
      <c r="E651" s="244">
        <v>719797743.13</v>
      </c>
      <c r="F651" s="54">
        <f t="shared" si="188"/>
        <v>103.44164125276394</v>
      </c>
    </row>
    <row r="652" spans="1:6" ht="24" x14ac:dyDescent="0.2">
      <c r="A652" s="55">
        <v>11</v>
      </c>
      <c r="B652" s="87" t="s">
        <v>1298</v>
      </c>
      <c r="C652" s="52" t="s">
        <v>1299</v>
      </c>
      <c r="D652" s="53">
        <f t="shared" ref="D652:E652" si="189">+D649+D650-D651</f>
        <v>19970390</v>
      </c>
      <c r="E652" s="53">
        <f t="shared" si="189"/>
        <v>26085067.00999999</v>
      </c>
      <c r="F652" s="54">
        <f t="shared" si="188"/>
        <v>130.61871605912549</v>
      </c>
    </row>
    <row r="653" spans="1:6" ht="24" x14ac:dyDescent="0.2">
      <c r="A653" s="55" t="s">
        <v>606</v>
      </c>
      <c r="B653" s="87" t="s">
        <v>1300</v>
      </c>
      <c r="C653" s="52" t="s">
        <v>1301</v>
      </c>
      <c r="D653" s="264">
        <v>193</v>
      </c>
      <c r="E653" s="264">
        <v>189</v>
      </c>
      <c r="F653" s="54">
        <f t="shared" si="188"/>
        <v>97.92746113989638</v>
      </c>
    </row>
    <row r="654" spans="1:6" ht="24" x14ac:dyDescent="0.2">
      <c r="A654" s="55" t="s">
        <v>606</v>
      </c>
      <c r="B654" s="87" t="s">
        <v>1302</v>
      </c>
      <c r="C654" s="52" t="s">
        <v>1303</v>
      </c>
      <c r="D654" s="264">
        <v>1527</v>
      </c>
      <c r="E654" s="264">
        <v>1539</v>
      </c>
      <c r="F654" s="54">
        <f t="shared" si="188"/>
        <v>100.78585461689586</v>
      </c>
    </row>
    <row r="655" spans="1:6" ht="12.75" customHeight="1" x14ac:dyDescent="0.2">
      <c r="A655" s="55" t="s">
        <v>606</v>
      </c>
      <c r="B655" s="87" t="s">
        <v>1304</v>
      </c>
      <c r="C655" s="52" t="s">
        <v>1305</v>
      </c>
      <c r="D655" s="264">
        <v>182</v>
      </c>
      <c r="E655" s="264">
        <v>181</v>
      </c>
      <c r="F655" s="54">
        <f t="shared" si="188"/>
        <v>99.45054945054946</v>
      </c>
    </row>
    <row r="656" spans="1:6" ht="12.75" customHeight="1" x14ac:dyDescent="0.2">
      <c r="A656" s="55" t="s">
        <v>606</v>
      </c>
      <c r="B656" s="87" t="s">
        <v>1306</v>
      </c>
      <c r="C656" s="52" t="s">
        <v>1307</v>
      </c>
      <c r="D656" s="264">
        <v>1337</v>
      </c>
      <c r="E656" s="264">
        <v>1345</v>
      </c>
      <c r="F656" s="54">
        <f t="shared" si="188"/>
        <v>100.5983545250561</v>
      </c>
    </row>
    <row r="657" spans="1:6" ht="24" x14ac:dyDescent="0.2">
      <c r="A657" s="55" t="s">
        <v>1308</v>
      </c>
      <c r="B657" s="87" t="s">
        <v>1309</v>
      </c>
      <c r="C657" s="52" t="s">
        <v>1310</v>
      </c>
      <c r="D657" s="244">
        <v>5393355</v>
      </c>
      <c r="E657" s="244">
        <v>6806085.0199999996</v>
      </c>
      <c r="F657" s="54">
        <f t="shared" si="188"/>
        <v>126.19390008630991</v>
      </c>
    </row>
    <row r="658" spans="1:6" ht="12.75" customHeight="1" x14ac:dyDescent="0.2">
      <c r="A658" s="55">
        <v>61315</v>
      </c>
      <c r="B658" s="87" t="s">
        <v>1311</v>
      </c>
      <c r="C658" s="52" t="s">
        <v>1312</v>
      </c>
      <c r="D658" s="244">
        <v>0</v>
      </c>
      <c r="E658" s="244">
        <v>0</v>
      </c>
      <c r="F658" s="54" t="str">
        <f t="shared" si="188"/>
        <v>-</v>
      </c>
    </row>
    <row r="659" spans="1:6" ht="12.75" customHeight="1" x14ac:dyDescent="0.2">
      <c r="A659" s="55">
        <v>61451</v>
      </c>
      <c r="B659" s="87" t="s">
        <v>1313</v>
      </c>
      <c r="C659" s="52" t="s">
        <v>1314</v>
      </c>
      <c r="D659" s="244">
        <v>0</v>
      </c>
      <c r="E659" s="244">
        <v>0</v>
      </c>
      <c r="F659" s="54" t="str">
        <f t="shared" si="188"/>
        <v>-</v>
      </c>
    </row>
    <row r="660" spans="1:6" ht="12.75" customHeight="1" x14ac:dyDescent="0.2">
      <c r="A660" s="55">
        <v>61453</v>
      </c>
      <c r="B660" s="87" t="s">
        <v>1315</v>
      </c>
      <c r="C660" s="52" t="s">
        <v>1316</v>
      </c>
      <c r="D660" s="244">
        <v>26883</v>
      </c>
      <c r="E660" s="244">
        <v>8949.91</v>
      </c>
      <c r="F660" s="54">
        <f t="shared" si="188"/>
        <v>33.292080496968346</v>
      </c>
    </row>
    <row r="661" spans="1:6" ht="12.75" customHeight="1" x14ac:dyDescent="0.2">
      <c r="A661" s="55">
        <v>63311</v>
      </c>
      <c r="B661" s="87" t="s">
        <v>1317</v>
      </c>
      <c r="C661" s="52" t="s">
        <v>1318</v>
      </c>
      <c r="D661" s="244">
        <v>1908463</v>
      </c>
      <c r="E661" s="244">
        <v>3027476.74</v>
      </c>
      <c r="F661" s="54">
        <f t="shared" si="188"/>
        <v>158.63429052593634</v>
      </c>
    </row>
    <row r="662" spans="1:6" ht="12.75" customHeight="1" x14ac:dyDescent="0.2">
      <c r="A662" s="55">
        <v>63312</v>
      </c>
      <c r="B662" s="87" t="s">
        <v>1319</v>
      </c>
      <c r="C662" s="52" t="s">
        <v>1320</v>
      </c>
      <c r="D662" s="244">
        <v>741566</v>
      </c>
      <c r="E662" s="244">
        <v>37360.15</v>
      </c>
      <c r="F662" s="54">
        <f t="shared" si="188"/>
        <v>5.038007405949033</v>
      </c>
    </row>
    <row r="663" spans="1:6" ht="12.75" customHeight="1" x14ac:dyDescent="0.2">
      <c r="A663" s="55">
        <v>63313</v>
      </c>
      <c r="B663" s="87" t="s">
        <v>1321</v>
      </c>
      <c r="C663" s="52" t="s">
        <v>1322</v>
      </c>
      <c r="D663" s="244">
        <v>0</v>
      </c>
      <c r="E663" s="244">
        <v>0</v>
      </c>
      <c r="F663" s="54" t="str">
        <f t="shared" si="188"/>
        <v>-</v>
      </c>
    </row>
    <row r="664" spans="1:6" ht="12.75" customHeight="1" x14ac:dyDescent="0.2">
      <c r="A664" s="55">
        <v>63314</v>
      </c>
      <c r="B664" s="87" t="s">
        <v>1323</v>
      </c>
      <c r="C664" s="52" t="s">
        <v>1324</v>
      </c>
      <c r="D664" s="244">
        <v>1923973</v>
      </c>
      <c r="E664" s="244">
        <v>2986290.7</v>
      </c>
      <c r="F664" s="54">
        <f t="shared" si="188"/>
        <v>155.21479251527958</v>
      </c>
    </row>
    <row r="665" spans="1:6" ht="12.75" customHeight="1" x14ac:dyDescent="0.2">
      <c r="A665" s="55">
        <v>63321</v>
      </c>
      <c r="B665" s="87" t="s">
        <v>1325</v>
      </c>
      <c r="C665" s="52" t="s">
        <v>1326</v>
      </c>
      <c r="D665" s="244">
        <v>6051779</v>
      </c>
      <c r="E665" s="244">
        <v>3726964.05</v>
      </c>
      <c r="F665" s="54">
        <f t="shared" si="188"/>
        <v>61.584602643288854</v>
      </c>
    </row>
    <row r="666" spans="1:6" ht="12.75" customHeight="1" x14ac:dyDescent="0.2">
      <c r="A666" s="55">
        <v>63322</v>
      </c>
      <c r="B666" s="87" t="s">
        <v>1327</v>
      </c>
      <c r="C666" s="52" t="s">
        <v>1328</v>
      </c>
      <c r="D666" s="244">
        <v>0</v>
      </c>
      <c r="E666" s="244">
        <v>0</v>
      </c>
      <c r="F666" s="54" t="str">
        <f t="shared" si="188"/>
        <v>-</v>
      </c>
    </row>
    <row r="667" spans="1:6" ht="12.75" customHeight="1" x14ac:dyDescent="0.2">
      <c r="A667" s="55">
        <v>63323</v>
      </c>
      <c r="B667" s="87" t="s">
        <v>1329</v>
      </c>
      <c r="C667" s="52" t="s">
        <v>1330</v>
      </c>
      <c r="D667" s="244">
        <v>0</v>
      </c>
      <c r="E667" s="244">
        <v>0</v>
      </c>
      <c r="F667" s="54" t="str">
        <f t="shared" si="188"/>
        <v>-</v>
      </c>
    </row>
    <row r="668" spans="1:6" ht="12.75" customHeight="1" x14ac:dyDescent="0.2">
      <c r="A668" s="55">
        <v>63324</v>
      </c>
      <c r="B668" s="87" t="s">
        <v>1331</v>
      </c>
      <c r="C668" s="52" t="s">
        <v>1332</v>
      </c>
      <c r="D668" s="244">
        <v>0</v>
      </c>
      <c r="E668" s="244">
        <v>0</v>
      </c>
      <c r="F668" s="54" t="str">
        <f t="shared" si="188"/>
        <v>-</v>
      </c>
    </row>
    <row r="669" spans="1:6" ht="12.75" customHeight="1" x14ac:dyDescent="0.2">
      <c r="A669" s="55">
        <v>63414</v>
      </c>
      <c r="B669" s="87" t="s">
        <v>1333</v>
      </c>
      <c r="C669" s="52" t="s">
        <v>1334</v>
      </c>
      <c r="D669" s="244">
        <v>420124</v>
      </c>
      <c r="E669" s="244">
        <v>117127.08</v>
      </c>
      <c r="F669" s="54">
        <f t="shared" si="188"/>
        <v>27.87916900724548</v>
      </c>
    </row>
    <row r="670" spans="1:6" ht="12.75" customHeight="1" x14ac:dyDescent="0.2">
      <c r="A670" s="55">
        <v>63415</v>
      </c>
      <c r="B670" s="87" t="s">
        <v>1335</v>
      </c>
      <c r="C670" s="52" t="s">
        <v>1336</v>
      </c>
      <c r="D670" s="244">
        <v>0</v>
      </c>
      <c r="E670" s="244">
        <v>0</v>
      </c>
      <c r="F670" s="54" t="str">
        <f t="shared" si="188"/>
        <v>-</v>
      </c>
    </row>
    <row r="671" spans="1:6" ht="24" x14ac:dyDescent="0.2">
      <c r="A671" s="55">
        <v>63416</v>
      </c>
      <c r="B671" s="234" t="s">
        <v>1337</v>
      </c>
      <c r="C671" s="52" t="s">
        <v>1338</v>
      </c>
      <c r="D671" s="244">
        <v>3792150</v>
      </c>
      <c r="E671" s="244">
        <v>3783405.27</v>
      </c>
      <c r="F671" s="54">
        <f t="shared" si="188"/>
        <v>99.769399153514499</v>
      </c>
    </row>
    <row r="672" spans="1:6" ht="12.75" customHeight="1" x14ac:dyDescent="0.2">
      <c r="A672" s="55">
        <v>63424</v>
      </c>
      <c r="B672" s="87" t="s">
        <v>1339</v>
      </c>
      <c r="C672" s="52" t="s">
        <v>1340</v>
      </c>
      <c r="D672" s="244">
        <v>0</v>
      </c>
      <c r="E672" s="244">
        <v>0</v>
      </c>
      <c r="F672" s="54" t="str">
        <f t="shared" si="188"/>
        <v>-</v>
      </c>
    </row>
    <row r="673" spans="1:6" ht="12.75" customHeight="1" x14ac:dyDescent="0.2">
      <c r="A673" s="55">
        <v>63425</v>
      </c>
      <c r="B673" s="87" t="s">
        <v>1341</v>
      </c>
      <c r="C673" s="52" t="s">
        <v>1342</v>
      </c>
      <c r="D673" s="244">
        <v>23500000</v>
      </c>
      <c r="E673" s="244">
        <v>16400000</v>
      </c>
      <c r="F673" s="54">
        <f t="shared" si="188"/>
        <v>69.787234042553195</v>
      </c>
    </row>
    <row r="674" spans="1:6" ht="24" x14ac:dyDescent="0.2">
      <c r="A674" s="55">
        <v>63426</v>
      </c>
      <c r="B674" s="234" t="s">
        <v>1343</v>
      </c>
      <c r="C674" s="52" t="s">
        <v>1344</v>
      </c>
      <c r="D674" s="244">
        <v>0</v>
      </c>
      <c r="E674" s="244">
        <v>0</v>
      </c>
      <c r="F674" s="54" t="str">
        <f t="shared" si="188"/>
        <v>-</v>
      </c>
    </row>
    <row r="675" spans="1:6" ht="24" x14ac:dyDescent="0.2">
      <c r="A675" s="55">
        <v>63612</v>
      </c>
      <c r="B675" s="234" t="s">
        <v>1345</v>
      </c>
      <c r="C675" s="52" t="s">
        <v>1346</v>
      </c>
      <c r="D675" s="244">
        <v>81827941</v>
      </c>
      <c r="E675" s="244">
        <v>87530847.170000002</v>
      </c>
      <c r="F675" s="54">
        <f t="shared" si="188"/>
        <v>106.96938735144271</v>
      </c>
    </row>
    <row r="676" spans="1:6" ht="24" x14ac:dyDescent="0.2">
      <c r="A676" s="55">
        <v>63613</v>
      </c>
      <c r="B676" s="234" t="s">
        <v>1347</v>
      </c>
      <c r="C676" s="52" t="s">
        <v>1348</v>
      </c>
      <c r="D676" s="244">
        <v>26754590</v>
      </c>
      <c r="E676" s="244">
        <v>28699434.449999999</v>
      </c>
      <c r="F676" s="54">
        <f t="shared" si="188"/>
        <v>107.26919922899209</v>
      </c>
    </row>
    <row r="677" spans="1:6" ht="24" x14ac:dyDescent="0.2">
      <c r="A677" s="55">
        <v>63622</v>
      </c>
      <c r="B677" s="234" t="s">
        <v>1349</v>
      </c>
      <c r="C677" s="52" t="s">
        <v>1350</v>
      </c>
      <c r="D677" s="244">
        <v>2211169</v>
      </c>
      <c r="E677" s="244">
        <v>1498678.95</v>
      </c>
      <c r="F677" s="54">
        <f t="shared" si="188"/>
        <v>67.77767551914846</v>
      </c>
    </row>
    <row r="678" spans="1:6" ht="24" x14ac:dyDescent="0.2">
      <c r="A678" s="55">
        <v>63623</v>
      </c>
      <c r="B678" s="234" t="s">
        <v>1351</v>
      </c>
      <c r="C678" s="52" t="s">
        <v>1352</v>
      </c>
      <c r="D678" s="244">
        <v>3000</v>
      </c>
      <c r="E678" s="244">
        <v>10000</v>
      </c>
      <c r="F678" s="54">
        <f t="shared" si="188"/>
        <v>333.33333333333337</v>
      </c>
    </row>
    <row r="679" spans="1:6" ht="12.75" customHeight="1" x14ac:dyDescent="0.2">
      <c r="A679" s="55">
        <v>63711</v>
      </c>
      <c r="B679" s="234" t="s">
        <v>1353</v>
      </c>
      <c r="C679" s="56">
        <v>63711</v>
      </c>
      <c r="D679" s="244">
        <v>0</v>
      </c>
      <c r="E679" s="244">
        <v>0</v>
      </c>
      <c r="F679" s="54" t="str">
        <f t="shared" si="188"/>
        <v>-</v>
      </c>
    </row>
    <row r="680" spans="1:6" ht="12.75" customHeight="1" x14ac:dyDescent="0.2">
      <c r="A680" s="55">
        <v>63712</v>
      </c>
      <c r="B680" s="234" t="s">
        <v>1354</v>
      </c>
      <c r="C680" s="56">
        <v>63712</v>
      </c>
      <c r="D680" s="244">
        <v>0</v>
      </c>
      <c r="E680" s="244">
        <v>0</v>
      </c>
      <c r="F680" s="54" t="str">
        <f t="shared" si="188"/>
        <v>-</v>
      </c>
    </row>
    <row r="681" spans="1:6" ht="12.75" customHeight="1" x14ac:dyDescent="0.2">
      <c r="A681" s="55">
        <v>63713</v>
      </c>
      <c r="B681" s="234" t="s">
        <v>1355</v>
      </c>
      <c r="C681" s="56">
        <v>63713</v>
      </c>
      <c r="D681" s="244">
        <v>0</v>
      </c>
      <c r="E681" s="244">
        <v>0</v>
      </c>
      <c r="F681" s="54" t="str">
        <f t="shared" si="188"/>
        <v>-</v>
      </c>
    </row>
    <row r="682" spans="1:6" ht="12.75" customHeight="1" x14ac:dyDescent="0.2">
      <c r="A682" s="55">
        <v>63714</v>
      </c>
      <c r="B682" s="234" t="s">
        <v>1356</v>
      </c>
      <c r="C682" s="56">
        <v>63714</v>
      </c>
      <c r="D682" s="244">
        <v>0</v>
      </c>
      <c r="E682" s="244">
        <v>0</v>
      </c>
      <c r="F682" s="54" t="str">
        <f t="shared" si="188"/>
        <v>-</v>
      </c>
    </row>
    <row r="683" spans="1:6" ht="12.75" customHeight="1" x14ac:dyDescent="0.2">
      <c r="A683" s="55">
        <v>63715</v>
      </c>
      <c r="B683" s="234" t="s">
        <v>1357</v>
      </c>
      <c r="C683" s="56">
        <v>63715</v>
      </c>
      <c r="D683" s="244">
        <v>0</v>
      </c>
      <c r="E683" s="244">
        <v>0</v>
      </c>
      <c r="F683" s="54" t="str">
        <f t="shared" si="188"/>
        <v>-</v>
      </c>
    </row>
    <row r="684" spans="1:6" ht="24" x14ac:dyDescent="0.2">
      <c r="A684" s="55">
        <v>63716</v>
      </c>
      <c r="B684" s="234" t="s">
        <v>1358</v>
      </c>
      <c r="C684" s="56">
        <v>63716</v>
      </c>
      <c r="D684" s="244">
        <v>0</v>
      </c>
      <c r="E684" s="244">
        <v>0</v>
      </c>
      <c r="F684" s="54" t="str">
        <f t="shared" si="188"/>
        <v>-</v>
      </c>
    </row>
    <row r="685" spans="1:6" ht="24" x14ac:dyDescent="0.2">
      <c r="A685" s="55">
        <v>63717</v>
      </c>
      <c r="B685" s="234" t="s">
        <v>1359</v>
      </c>
      <c r="C685" s="56">
        <v>63717</v>
      </c>
      <c r="D685" s="244">
        <v>0</v>
      </c>
      <c r="E685" s="244">
        <v>0</v>
      </c>
      <c r="F685" s="54" t="str">
        <f t="shared" si="188"/>
        <v>-</v>
      </c>
    </row>
    <row r="686" spans="1:6" ht="24" x14ac:dyDescent="0.2">
      <c r="A686" s="55">
        <v>63721</v>
      </c>
      <c r="B686" s="234" t="s">
        <v>1360</v>
      </c>
      <c r="C686" s="56">
        <v>63721</v>
      </c>
      <c r="D686" s="244">
        <v>0</v>
      </c>
      <c r="E686" s="244">
        <v>0</v>
      </c>
      <c r="F686" s="54" t="str">
        <f t="shared" si="188"/>
        <v>-</v>
      </c>
    </row>
    <row r="687" spans="1:6" ht="24" x14ac:dyDescent="0.2">
      <c r="A687" s="55">
        <v>63722</v>
      </c>
      <c r="B687" s="234" t="s">
        <v>1361</v>
      </c>
      <c r="C687" s="56">
        <v>63722</v>
      </c>
      <c r="D687" s="244">
        <v>0</v>
      </c>
      <c r="E687" s="244">
        <v>0</v>
      </c>
      <c r="F687" s="54" t="str">
        <f t="shared" si="188"/>
        <v>-</v>
      </c>
    </row>
    <row r="688" spans="1:6" ht="12.75" customHeight="1" x14ac:dyDescent="0.2">
      <c r="A688" s="55">
        <v>63723</v>
      </c>
      <c r="B688" s="234" t="s">
        <v>1362</v>
      </c>
      <c r="C688" s="56">
        <v>63723</v>
      </c>
      <c r="D688" s="244">
        <v>0</v>
      </c>
      <c r="E688" s="244">
        <v>0</v>
      </c>
      <c r="F688" s="54" t="str">
        <f t="shared" si="188"/>
        <v>-</v>
      </c>
    </row>
    <row r="689" spans="1:6" ht="12.75" customHeight="1" x14ac:dyDescent="0.2">
      <c r="A689" s="55">
        <v>63724</v>
      </c>
      <c r="B689" s="234" t="s">
        <v>1363</v>
      </c>
      <c r="C689" s="56">
        <v>63724</v>
      </c>
      <c r="D689" s="244">
        <v>0</v>
      </c>
      <c r="E689" s="244">
        <v>0</v>
      </c>
      <c r="F689" s="54" t="str">
        <f t="shared" si="188"/>
        <v>-</v>
      </c>
    </row>
    <row r="690" spans="1:6" ht="12.75" customHeight="1" x14ac:dyDescent="0.2">
      <c r="A690" s="55">
        <v>63725</v>
      </c>
      <c r="B690" s="234" t="s">
        <v>1364</v>
      </c>
      <c r="C690" s="56">
        <v>63725</v>
      </c>
      <c r="D690" s="244">
        <v>0</v>
      </c>
      <c r="E690" s="244">
        <v>0</v>
      </c>
      <c r="F690" s="54" t="str">
        <f t="shared" si="188"/>
        <v>-</v>
      </c>
    </row>
    <row r="691" spans="1:6" ht="12.75" customHeight="1" x14ac:dyDescent="0.2">
      <c r="A691" s="55">
        <v>63726</v>
      </c>
      <c r="B691" s="234" t="s">
        <v>1365</v>
      </c>
      <c r="C691" s="56">
        <v>63726</v>
      </c>
      <c r="D691" s="244">
        <v>0</v>
      </c>
      <c r="E691" s="244">
        <v>0</v>
      </c>
      <c r="F691" s="54" t="str">
        <f t="shared" si="188"/>
        <v>-</v>
      </c>
    </row>
    <row r="692" spans="1:6" ht="24" x14ac:dyDescent="0.2">
      <c r="A692" s="55">
        <v>63727</v>
      </c>
      <c r="B692" s="234" t="s">
        <v>1366</v>
      </c>
      <c r="C692" s="56">
        <v>63727</v>
      </c>
      <c r="D692" s="244">
        <v>0</v>
      </c>
      <c r="E692" s="244">
        <v>0</v>
      </c>
      <c r="F692" s="54" t="str">
        <f t="shared" si="188"/>
        <v>-</v>
      </c>
    </row>
    <row r="693" spans="1:6" ht="24" x14ac:dyDescent="0.2">
      <c r="A693" s="55">
        <v>63728</v>
      </c>
      <c r="B693" s="234" t="s">
        <v>1367</v>
      </c>
      <c r="C693" s="56">
        <v>63728</v>
      </c>
      <c r="D693" s="244">
        <v>0</v>
      </c>
      <c r="E693" s="244">
        <v>0</v>
      </c>
      <c r="F693" s="54" t="str">
        <f t="shared" si="188"/>
        <v>-</v>
      </c>
    </row>
    <row r="694" spans="1:6" ht="12.75" customHeight="1" x14ac:dyDescent="0.2">
      <c r="A694" s="55">
        <v>63811</v>
      </c>
      <c r="B694" s="234" t="s">
        <v>1368</v>
      </c>
      <c r="C694" s="52" t="s">
        <v>1369</v>
      </c>
      <c r="D694" s="244">
        <f>8043040+687</f>
        <v>8043727</v>
      </c>
      <c r="E694" s="244">
        <v>7246231.3700000001</v>
      </c>
      <c r="F694" s="54">
        <f t="shared" si="188"/>
        <v>90.085496064200086</v>
      </c>
    </row>
    <row r="695" spans="1:6" ht="12.75" customHeight="1" x14ac:dyDescent="0.2">
      <c r="A695" s="55">
        <v>63812</v>
      </c>
      <c r="B695" s="234" t="s">
        <v>1370</v>
      </c>
      <c r="C695" s="52" t="s">
        <v>1371</v>
      </c>
      <c r="D695" s="244">
        <v>169884</v>
      </c>
      <c r="E695" s="244">
        <v>0</v>
      </c>
      <c r="F695" s="54">
        <f t="shared" si="188"/>
        <v>0</v>
      </c>
    </row>
    <row r="696" spans="1:6" ht="24" x14ac:dyDescent="0.2">
      <c r="A696" s="55" t="s">
        <v>1372</v>
      </c>
      <c r="B696" s="234" t="s">
        <v>1373</v>
      </c>
      <c r="C696" s="52" t="s">
        <v>1372</v>
      </c>
      <c r="D696" s="244">
        <v>0</v>
      </c>
      <c r="E696" s="244">
        <v>355442.49</v>
      </c>
      <c r="F696" s="54" t="str">
        <f t="shared" si="188"/>
        <v>-</v>
      </c>
    </row>
    <row r="697" spans="1:6" ht="24" x14ac:dyDescent="0.2">
      <c r="A697" s="55" t="s">
        <v>1374</v>
      </c>
      <c r="B697" s="234" t="s">
        <v>1375</v>
      </c>
      <c r="C697" s="52" t="s">
        <v>1374</v>
      </c>
      <c r="D697" s="244">
        <v>251782</v>
      </c>
      <c r="E697" s="244">
        <v>10730.48</v>
      </c>
      <c r="F697" s="54">
        <f t="shared" si="188"/>
        <v>4.2618137912956451</v>
      </c>
    </row>
    <row r="698" spans="1:6" ht="12.75" customHeight="1" x14ac:dyDescent="0.2">
      <c r="A698" s="55">
        <v>63821</v>
      </c>
      <c r="B698" s="234" t="s">
        <v>1376</v>
      </c>
      <c r="C698" s="52" t="s">
        <v>1377</v>
      </c>
      <c r="D698" s="244">
        <v>25515241</v>
      </c>
      <c r="E698" s="244">
        <v>31067415.5</v>
      </c>
      <c r="F698" s="54">
        <f t="shared" si="188"/>
        <v>121.76022754400006</v>
      </c>
    </row>
    <row r="699" spans="1:6" ht="12.75" customHeight="1" x14ac:dyDescent="0.2">
      <c r="A699" s="55">
        <v>63822</v>
      </c>
      <c r="B699" s="234" t="s">
        <v>1378</v>
      </c>
      <c r="C699" s="52" t="s">
        <v>1379</v>
      </c>
      <c r="D699" s="244">
        <v>0</v>
      </c>
      <c r="E699" s="244">
        <v>0</v>
      </c>
      <c r="F699" s="54" t="str">
        <f t="shared" si="188"/>
        <v>-</v>
      </c>
    </row>
    <row r="700" spans="1:6" ht="24" x14ac:dyDescent="0.2">
      <c r="A700" s="55" t="s">
        <v>1380</v>
      </c>
      <c r="B700" s="234" t="s">
        <v>1381</v>
      </c>
      <c r="C700" s="52" t="s">
        <v>1380</v>
      </c>
      <c r="D700" s="244">
        <v>0</v>
      </c>
      <c r="E700" s="244">
        <v>0</v>
      </c>
      <c r="F700" s="54" t="str">
        <f t="shared" si="188"/>
        <v>-</v>
      </c>
    </row>
    <row r="701" spans="1:6" ht="24" x14ac:dyDescent="0.2">
      <c r="A701" s="55" t="s">
        <v>1382</v>
      </c>
      <c r="B701" s="234" t="s">
        <v>1383</v>
      </c>
      <c r="C701" s="52" t="s">
        <v>1382</v>
      </c>
      <c r="D701" s="244">
        <v>0</v>
      </c>
      <c r="E701" s="244">
        <v>0</v>
      </c>
      <c r="F701" s="54" t="str">
        <f t="shared" si="188"/>
        <v>-</v>
      </c>
    </row>
    <row r="702" spans="1:6" ht="12.75" customHeight="1" x14ac:dyDescent="0.2">
      <c r="A702" s="55">
        <v>64191</v>
      </c>
      <c r="B702" s="87" t="s">
        <v>1384</v>
      </c>
      <c r="C702" s="52" t="s">
        <v>1385</v>
      </c>
      <c r="D702" s="244">
        <v>0</v>
      </c>
      <c r="E702" s="244">
        <v>0</v>
      </c>
      <c r="F702" s="54" t="str">
        <f t="shared" si="188"/>
        <v>-</v>
      </c>
    </row>
    <row r="703" spans="1:6" ht="12.75" customHeight="1" x14ac:dyDescent="0.2">
      <c r="A703" s="55">
        <v>64371</v>
      </c>
      <c r="B703" s="87" t="s">
        <v>1386</v>
      </c>
      <c r="C703" s="52" t="s">
        <v>1387</v>
      </c>
      <c r="D703" s="244">
        <v>0</v>
      </c>
      <c r="E703" s="244">
        <v>0</v>
      </c>
      <c r="F703" s="54" t="str">
        <f t="shared" si="188"/>
        <v>-</v>
      </c>
    </row>
    <row r="704" spans="1:6" ht="12.75" customHeight="1" x14ac:dyDescent="0.2">
      <c r="A704" s="55">
        <v>64372</v>
      </c>
      <c r="B704" s="87" t="s">
        <v>1388</v>
      </c>
      <c r="C704" s="52" t="s">
        <v>1389</v>
      </c>
      <c r="D704" s="244">
        <v>0</v>
      </c>
      <c r="E704" s="244">
        <v>0</v>
      </c>
      <c r="F704" s="54" t="str">
        <f t="shared" si="188"/>
        <v>-</v>
      </c>
    </row>
    <row r="705" spans="1:6" ht="12.75" customHeight="1" x14ac:dyDescent="0.2">
      <c r="A705" s="55">
        <v>64373</v>
      </c>
      <c r="B705" s="87" t="s">
        <v>1390</v>
      </c>
      <c r="C705" s="52" t="s">
        <v>1391</v>
      </c>
      <c r="D705" s="244">
        <v>0</v>
      </c>
      <c r="E705" s="244">
        <v>0</v>
      </c>
      <c r="F705" s="54" t="str">
        <f t="shared" si="188"/>
        <v>-</v>
      </c>
    </row>
    <row r="706" spans="1:6" ht="12.75" customHeight="1" x14ac:dyDescent="0.2">
      <c r="A706" s="55">
        <v>64374</v>
      </c>
      <c r="B706" s="87" t="s">
        <v>1392</v>
      </c>
      <c r="C706" s="52" t="s">
        <v>1393</v>
      </c>
      <c r="D706" s="244">
        <v>0</v>
      </c>
      <c r="E706" s="244">
        <v>0</v>
      </c>
      <c r="F706" s="54" t="str">
        <f t="shared" si="188"/>
        <v>-</v>
      </c>
    </row>
    <row r="707" spans="1:6" ht="12.75" customHeight="1" x14ac:dyDescent="0.2">
      <c r="A707" s="55">
        <v>64375</v>
      </c>
      <c r="B707" s="87" t="s">
        <v>1394</v>
      </c>
      <c r="C707" s="52" t="s">
        <v>1395</v>
      </c>
      <c r="D707" s="244">
        <v>0</v>
      </c>
      <c r="E707" s="244">
        <v>0</v>
      </c>
      <c r="F707" s="54" t="str">
        <f t="shared" si="188"/>
        <v>-</v>
      </c>
    </row>
    <row r="708" spans="1:6" ht="24" x14ac:dyDescent="0.2">
      <c r="A708" s="55">
        <v>64376</v>
      </c>
      <c r="B708" s="234" t="s">
        <v>1396</v>
      </c>
      <c r="C708" s="52" t="s">
        <v>1397</v>
      </c>
      <c r="D708" s="244">
        <v>0</v>
      </c>
      <c r="E708" s="244">
        <v>0</v>
      </c>
      <c r="F708" s="54" t="str">
        <f t="shared" si="188"/>
        <v>-</v>
      </c>
    </row>
    <row r="709" spans="1:6" ht="24" x14ac:dyDescent="0.2">
      <c r="A709" s="55">
        <v>64377</v>
      </c>
      <c r="B709" s="87" t="s">
        <v>1398</v>
      </c>
      <c r="C709" s="52" t="s">
        <v>1399</v>
      </c>
      <c r="D709" s="244">
        <v>0</v>
      </c>
      <c r="E709" s="244">
        <v>0</v>
      </c>
      <c r="F709" s="54" t="str">
        <f t="shared" si="188"/>
        <v>-</v>
      </c>
    </row>
    <row r="710" spans="1:6" ht="12.75" customHeight="1" x14ac:dyDescent="0.2">
      <c r="A710" s="55">
        <v>65264</v>
      </c>
      <c r="B710" s="87" t="s">
        <v>1400</v>
      </c>
      <c r="C710" s="52" t="s">
        <v>1401</v>
      </c>
      <c r="D710" s="244">
        <v>11066461</v>
      </c>
      <c r="E710" s="244">
        <v>13515767.279999999</v>
      </c>
      <c r="F710" s="54">
        <f t="shared" si="188"/>
        <v>122.1326969841578</v>
      </c>
    </row>
    <row r="711" spans="1:6" ht="12.75" customHeight="1" x14ac:dyDescent="0.2">
      <c r="A711" s="55">
        <v>65265</v>
      </c>
      <c r="B711" s="87" t="s">
        <v>1402</v>
      </c>
      <c r="C711" s="52" t="s">
        <v>1403</v>
      </c>
      <c r="D711" s="244">
        <v>0</v>
      </c>
      <c r="E711" s="244">
        <v>0</v>
      </c>
      <c r="F711" s="54" t="str">
        <f t="shared" si="188"/>
        <v>-</v>
      </c>
    </row>
    <row r="712" spans="1:6" ht="12.75" customHeight="1" x14ac:dyDescent="0.2">
      <c r="A712" s="55" t="s">
        <v>1404</v>
      </c>
      <c r="B712" s="87" t="s">
        <v>1405</v>
      </c>
      <c r="C712" s="52" t="s">
        <v>1404</v>
      </c>
      <c r="D712" s="244">
        <v>518114</v>
      </c>
      <c r="E712" s="244">
        <v>221846.79</v>
      </c>
      <c r="F712" s="54">
        <f t="shared" si="188"/>
        <v>42.818142339330727</v>
      </c>
    </row>
    <row r="713" spans="1:6" ht="24" x14ac:dyDescent="0.2">
      <c r="A713" s="55">
        <v>66341</v>
      </c>
      <c r="B713" s="87" t="s">
        <v>1406</v>
      </c>
      <c r="C713" s="56">
        <v>66341</v>
      </c>
      <c r="D713" s="244">
        <v>0</v>
      </c>
      <c r="E713" s="244">
        <v>0</v>
      </c>
      <c r="F713" s="54" t="str">
        <f t="shared" si="188"/>
        <v>-</v>
      </c>
    </row>
    <row r="714" spans="1:6" ht="24" x14ac:dyDescent="0.2">
      <c r="A714" s="55">
        <v>66342</v>
      </c>
      <c r="B714" s="87" t="s">
        <v>1407</v>
      </c>
      <c r="C714" s="56">
        <v>66342</v>
      </c>
      <c r="D714" s="244">
        <v>0</v>
      </c>
      <c r="E714" s="244">
        <v>0</v>
      </c>
      <c r="F714" s="54" t="str">
        <f t="shared" si="188"/>
        <v>-</v>
      </c>
    </row>
    <row r="715" spans="1:6" ht="24" x14ac:dyDescent="0.2">
      <c r="A715" s="55">
        <v>66343</v>
      </c>
      <c r="B715" s="87" t="s">
        <v>1408</v>
      </c>
      <c r="C715" s="56">
        <v>66343</v>
      </c>
      <c r="D715" s="244">
        <v>0</v>
      </c>
      <c r="E715" s="244">
        <v>0</v>
      </c>
      <c r="F715" s="54" t="str">
        <f t="shared" si="188"/>
        <v>-</v>
      </c>
    </row>
    <row r="716" spans="1:6" ht="12.75" customHeight="1" x14ac:dyDescent="0.2">
      <c r="A716" s="55">
        <v>31214</v>
      </c>
      <c r="B716" s="87" t="s">
        <v>1409</v>
      </c>
      <c r="C716" s="52" t="s">
        <v>1410</v>
      </c>
      <c r="D716" s="244">
        <v>1396658</v>
      </c>
      <c r="E716" s="244">
        <v>1183765.0900000001</v>
      </c>
      <c r="F716" s="54">
        <f t="shared" si="188"/>
        <v>84.756976296272967</v>
      </c>
    </row>
    <row r="717" spans="1:6" ht="12.75" customHeight="1" x14ac:dyDescent="0.2">
      <c r="A717" s="55">
        <v>31215</v>
      </c>
      <c r="B717" s="87" t="s">
        <v>1411</v>
      </c>
      <c r="C717" s="52" t="s">
        <v>1412</v>
      </c>
      <c r="D717" s="244">
        <v>1081054</v>
      </c>
      <c r="E717" s="244">
        <v>962764.65</v>
      </c>
      <c r="F717" s="54">
        <f t="shared" si="188"/>
        <v>89.057961026923721</v>
      </c>
    </row>
    <row r="718" spans="1:6" ht="12.75" customHeight="1" x14ac:dyDescent="0.2">
      <c r="A718" s="55">
        <v>32121</v>
      </c>
      <c r="B718" s="87" t="s">
        <v>1413</v>
      </c>
      <c r="C718" s="52" t="s">
        <v>1414</v>
      </c>
      <c r="D718" s="244">
        <v>4563664</v>
      </c>
      <c r="E718" s="244">
        <v>5244478.99</v>
      </c>
      <c r="F718" s="54">
        <f t="shared" si="188"/>
        <v>114.91816641190063</v>
      </c>
    </row>
    <row r="719" spans="1:6" ht="12.75" customHeight="1" x14ac:dyDescent="0.2">
      <c r="A719" s="55" t="s">
        <v>1415</v>
      </c>
      <c r="B719" s="87" t="s">
        <v>1416</v>
      </c>
      <c r="C719" s="52" t="s">
        <v>1415</v>
      </c>
      <c r="D719" s="244">
        <v>82500</v>
      </c>
      <c r="E719" s="244">
        <v>97500</v>
      </c>
      <c r="F719" s="54">
        <f t="shared" si="188"/>
        <v>118.18181818181819</v>
      </c>
    </row>
    <row r="720" spans="1:6" ht="12.75" customHeight="1" x14ac:dyDescent="0.2">
      <c r="A720" s="55" t="s">
        <v>1417</v>
      </c>
      <c r="B720" s="87" t="s">
        <v>1418</v>
      </c>
      <c r="C720" s="52" t="s">
        <v>1417</v>
      </c>
      <c r="D720" s="244">
        <v>353088</v>
      </c>
      <c r="E720" s="244">
        <v>518230</v>
      </c>
      <c r="F720" s="54">
        <f t="shared" si="188"/>
        <v>146.77077669023021</v>
      </c>
    </row>
    <row r="721" spans="1:6" ht="12.75" customHeight="1" x14ac:dyDescent="0.2">
      <c r="A721" s="55" t="s">
        <v>1419</v>
      </c>
      <c r="B721" s="87" t="s">
        <v>1420</v>
      </c>
      <c r="C721" s="52" t="s">
        <v>1419</v>
      </c>
      <c r="D721" s="244">
        <v>1199104</v>
      </c>
      <c r="E721" s="244">
        <v>1453283.53</v>
      </c>
      <c r="F721" s="54">
        <f t="shared" si="188"/>
        <v>121.19745493301666</v>
      </c>
    </row>
    <row r="722" spans="1:6" ht="12.75" customHeight="1" x14ac:dyDescent="0.2">
      <c r="A722" s="55" t="s">
        <v>1421</v>
      </c>
      <c r="B722" s="87" t="s">
        <v>1422</v>
      </c>
      <c r="C722" s="52" t="s">
        <v>1421</v>
      </c>
      <c r="D722" s="244">
        <v>860487</v>
      </c>
      <c r="E722" s="244">
        <v>691652.23</v>
      </c>
      <c r="F722" s="54">
        <f t="shared" si="188"/>
        <v>80.379160870530285</v>
      </c>
    </row>
    <row r="723" spans="1:6" ht="12.75" customHeight="1" x14ac:dyDescent="0.2">
      <c r="A723" s="55" t="s">
        <v>1423</v>
      </c>
      <c r="B723" s="87" t="s">
        <v>1424</v>
      </c>
      <c r="C723" s="52" t="s">
        <v>1423</v>
      </c>
      <c r="D723" s="244">
        <v>256515</v>
      </c>
      <c r="E723" s="244">
        <v>229569.15</v>
      </c>
      <c r="F723" s="54">
        <f t="shared" si="188"/>
        <v>89.495409625168122</v>
      </c>
    </row>
    <row r="724" spans="1:6" ht="12.75" customHeight="1" x14ac:dyDescent="0.2">
      <c r="A724" s="55" t="s">
        <v>1425</v>
      </c>
      <c r="B724" s="87" t="s">
        <v>1426</v>
      </c>
      <c r="C724" s="52" t="s">
        <v>1425</v>
      </c>
      <c r="D724" s="244">
        <v>7058</v>
      </c>
      <c r="E724" s="244">
        <v>49935.49</v>
      </c>
      <c r="F724" s="54">
        <f t="shared" si="188"/>
        <v>707.50198356474914</v>
      </c>
    </row>
    <row r="725" spans="1:6" ht="12.75" customHeight="1" x14ac:dyDescent="0.2">
      <c r="A725" s="55">
        <v>32911</v>
      </c>
      <c r="B725" s="87" t="s">
        <v>1427</v>
      </c>
      <c r="C725" s="52" t="s">
        <v>1428</v>
      </c>
      <c r="D725" s="244">
        <v>762485</v>
      </c>
      <c r="E725" s="244">
        <v>771171.71</v>
      </c>
      <c r="F725" s="54">
        <f t="shared" ref="F725:F979" si="190">IF(D725&lt;&gt;0,IF(E725/D725&gt;=100,"&gt;&gt;100",E725/D725*100),"-")</f>
        <v>101.13926306747017</v>
      </c>
    </row>
    <row r="726" spans="1:6" ht="12.75" customHeight="1" x14ac:dyDescent="0.2">
      <c r="A726" s="55" t="s">
        <v>1429</v>
      </c>
      <c r="B726" s="87" t="s">
        <v>1430</v>
      </c>
      <c r="C726" s="52" t="s">
        <v>1429</v>
      </c>
      <c r="D726" s="244">
        <v>273832</v>
      </c>
      <c r="E726" s="244">
        <v>296887.2</v>
      </c>
      <c r="F726" s="54">
        <f t="shared" si="190"/>
        <v>108.41946887142481</v>
      </c>
    </row>
    <row r="727" spans="1:6" ht="12.75" customHeight="1" x14ac:dyDescent="0.2">
      <c r="A727" s="55">
        <v>34111</v>
      </c>
      <c r="B727" s="87" t="s">
        <v>1431</v>
      </c>
      <c r="C727" s="52" t="s">
        <v>1432</v>
      </c>
      <c r="D727" s="244">
        <v>0</v>
      </c>
      <c r="E727" s="244">
        <v>0</v>
      </c>
      <c r="F727" s="54" t="str">
        <f t="shared" si="190"/>
        <v>-</v>
      </c>
    </row>
    <row r="728" spans="1:6" ht="12.75" customHeight="1" x14ac:dyDescent="0.2">
      <c r="A728" s="55">
        <v>34112</v>
      </c>
      <c r="B728" s="87" t="s">
        <v>1433</v>
      </c>
      <c r="C728" s="52" t="s">
        <v>1434</v>
      </c>
      <c r="D728" s="244">
        <v>0</v>
      </c>
      <c r="E728" s="244">
        <v>0</v>
      </c>
      <c r="F728" s="54" t="str">
        <f t="shared" si="190"/>
        <v>-</v>
      </c>
    </row>
    <row r="729" spans="1:6" ht="12.75" customHeight="1" x14ac:dyDescent="0.2">
      <c r="A729" s="55">
        <v>34121</v>
      </c>
      <c r="B729" s="87" t="s">
        <v>1435</v>
      </c>
      <c r="C729" s="52" t="s">
        <v>1436</v>
      </c>
      <c r="D729" s="244">
        <v>0</v>
      </c>
      <c r="E729" s="244">
        <v>0</v>
      </c>
      <c r="F729" s="54" t="str">
        <f t="shared" si="190"/>
        <v>-</v>
      </c>
    </row>
    <row r="730" spans="1:6" ht="12.75" customHeight="1" x14ac:dyDescent="0.2">
      <c r="A730" s="55">
        <v>34122</v>
      </c>
      <c r="B730" s="87" t="s">
        <v>1437</v>
      </c>
      <c r="C730" s="52" t="s">
        <v>1438</v>
      </c>
      <c r="D730" s="244">
        <v>0</v>
      </c>
      <c r="E730" s="244">
        <v>0</v>
      </c>
      <c r="F730" s="54" t="str">
        <f t="shared" si="190"/>
        <v>-</v>
      </c>
    </row>
    <row r="731" spans="1:6" ht="12.75" customHeight="1" x14ac:dyDescent="0.2">
      <c r="A731" s="55">
        <v>34131</v>
      </c>
      <c r="B731" s="87" t="s">
        <v>1439</v>
      </c>
      <c r="C731" s="52" t="s">
        <v>1440</v>
      </c>
      <c r="D731" s="244">
        <v>0</v>
      </c>
      <c r="E731" s="244">
        <v>0</v>
      </c>
      <c r="F731" s="54" t="str">
        <f t="shared" si="190"/>
        <v>-</v>
      </c>
    </row>
    <row r="732" spans="1:6" ht="12.75" customHeight="1" x14ac:dyDescent="0.2">
      <c r="A732" s="55">
        <v>34132</v>
      </c>
      <c r="B732" s="87" t="s">
        <v>1441</v>
      </c>
      <c r="C732" s="52" t="s">
        <v>1442</v>
      </c>
      <c r="D732" s="244">
        <v>0</v>
      </c>
      <c r="E732" s="244">
        <v>0</v>
      </c>
      <c r="F732" s="54" t="str">
        <f t="shared" si="190"/>
        <v>-</v>
      </c>
    </row>
    <row r="733" spans="1:6" ht="12.75" customHeight="1" x14ac:dyDescent="0.2">
      <c r="A733" s="55">
        <v>34191</v>
      </c>
      <c r="B733" s="87" t="s">
        <v>1443</v>
      </c>
      <c r="C733" s="52" t="s">
        <v>1444</v>
      </c>
      <c r="D733" s="244">
        <v>0</v>
      </c>
      <c r="E733" s="244">
        <v>0</v>
      </c>
      <c r="F733" s="54" t="str">
        <f t="shared" si="190"/>
        <v>-</v>
      </c>
    </row>
    <row r="734" spans="1:6" ht="12.75" customHeight="1" x14ac:dyDescent="0.2">
      <c r="A734" s="55">
        <v>34192</v>
      </c>
      <c r="B734" s="87" t="s">
        <v>1445</v>
      </c>
      <c r="C734" s="52" t="s">
        <v>1446</v>
      </c>
      <c r="D734" s="244">
        <v>0</v>
      </c>
      <c r="E734" s="244">
        <v>0</v>
      </c>
      <c r="F734" s="54" t="str">
        <f t="shared" si="190"/>
        <v>-</v>
      </c>
    </row>
    <row r="735" spans="1:6" ht="12.75" customHeight="1" x14ac:dyDescent="0.2">
      <c r="A735" s="55">
        <v>34213</v>
      </c>
      <c r="B735" s="87" t="s">
        <v>1447</v>
      </c>
      <c r="C735" s="52" t="s">
        <v>1448</v>
      </c>
      <c r="D735" s="244">
        <v>0</v>
      </c>
      <c r="E735" s="244">
        <v>0</v>
      </c>
      <c r="F735" s="54" t="str">
        <f t="shared" si="190"/>
        <v>-</v>
      </c>
    </row>
    <row r="736" spans="1:6" ht="12.75" customHeight="1" x14ac:dyDescent="0.2">
      <c r="A736" s="55">
        <v>34214</v>
      </c>
      <c r="B736" s="87" t="s">
        <v>1449</v>
      </c>
      <c r="C736" s="52" t="s">
        <v>1450</v>
      </c>
      <c r="D736" s="244">
        <v>0</v>
      </c>
      <c r="E736" s="244">
        <v>0</v>
      </c>
      <c r="F736" s="54" t="str">
        <f t="shared" si="190"/>
        <v>-</v>
      </c>
    </row>
    <row r="737" spans="1:6" ht="12.75" customHeight="1" x14ac:dyDescent="0.2">
      <c r="A737" s="55">
        <v>34215</v>
      </c>
      <c r="B737" s="87" t="s">
        <v>1451</v>
      </c>
      <c r="C737" s="52" t="s">
        <v>1452</v>
      </c>
      <c r="D737" s="244">
        <v>0</v>
      </c>
      <c r="E737" s="244">
        <v>0</v>
      </c>
      <c r="F737" s="54" t="str">
        <f t="shared" si="190"/>
        <v>-</v>
      </c>
    </row>
    <row r="738" spans="1:6" ht="12.75" customHeight="1" x14ac:dyDescent="0.2">
      <c r="A738" s="55">
        <v>34216</v>
      </c>
      <c r="B738" s="87" t="s">
        <v>1453</v>
      </c>
      <c r="C738" s="52" t="s">
        <v>1454</v>
      </c>
      <c r="D738" s="244">
        <v>0</v>
      </c>
      <c r="E738" s="244">
        <v>0</v>
      </c>
      <c r="F738" s="54" t="str">
        <f t="shared" si="190"/>
        <v>-</v>
      </c>
    </row>
    <row r="739" spans="1:6" ht="12.75" customHeight="1" x14ac:dyDescent="0.2">
      <c r="A739" s="55">
        <v>34222</v>
      </c>
      <c r="B739" s="87" t="s">
        <v>1455</v>
      </c>
      <c r="C739" s="52" t="s">
        <v>1456</v>
      </c>
      <c r="D739" s="244">
        <v>0</v>
      </c>
      <c r="E739" s="244">
        <v>0</v>
      </c>
      <c r="F739" s="54" t="str">
        <f t="shared" si="190"/>
        <v>-</v>
      </c>
    </row>
    <row r="740" spans="1:6" ht="12.75" customHeight="1" x14ac:dyDescent="0.2">
      <c r="A740" s="55">
        <v>34223</v>
      </c>
      <c r="B740" s="87" t="s">
        <v>1457</v>
      </c>
      <c r="C740" s="52" t="s">
        <v>1458</v>
      </c>
      <c r="D740" s="244">
        <v>0</v>
      </c>
      <c r="E740" s="244">
        <v>0</v>
      </c>
      <c r="F740" s="54" t="str">
        <f t="shared" si="190"/>
        <v>-</v>
      </c>
    </row>
    <row r="741" spans="1:6" ht="24" x14ac:dyDescent="0.2">
      <c r="A741" s="55">
        <v>34224</v>
      </c>
      <c r="B741" s="87" t="s">
        <v>1459</v>
      </c>
      <c r="C741" s="52" t="s">
        <v>1460</v>
      </c>
      <c r="D741" s="244">
        <v>0</v>
      </c>
      <c r="E741" s="244">
        <v>0</v>
      </c>
      <c r="F741" s="54" t="str">
        <f t="shared" si="190"/>
        <v>-</v>
      </c>
    </row>
    <row r="742" spans="1:6" ht="24" x14ac:dyDescent="0.2">
      <c r="A742" s="55">
        <v>34233</v>
      </c>
      <c r="B742" s="87" t="s">
        <v>1461</v>
      </c>
      <c r="C742" s="52" t="s">
        <v>1462</v>
      </c>
      <c r="D742" s="244">
        <v>255954</v>
      </c>
      <c r="E742" s="244">
        <v>398358.17</v>
      </c>
      <c r="F742" s="54">
        <f t="shared" si="190"/>
        <v>155.63662611250459</v>
      </c>
    </row>
    <row r="743" spans="1:6" ht="24" x14ac:dyDescent="0.2">
      <c r="A743" s="55">
        <v>34234</v>
      </c>
      <c r="B743" s="234" t="s">
        <v>1463</v>
      </c>
      <c r="C743" s="52" t="s">
        <v>1464</v>
      </c>
      <c r="D743" s="244">
        <v>0</v>
      </c>
      <c r="E743" s="244">
        <v>0</v>
      </c>
      <c r="F743" s="54" t="str">
        <f t="shared" si="190"/>
        <v>-</v>
      </c>
    </row>
    <row r="744" spans="1:6" ht="24" x14ac:dyDescent="0.2">
      <c r="A744" s="55">
        <v>34235</v>
      </c>
      <c r="B744" s="234" t="s">
        <v>1465</v>
      </c>
      <c r="C744" s="52" t="s">
        <v>1466</v>
      </c>
      <c r="D744" s="244">
        <v>0</v>
      </c>
      <c r="E744" s="244">
        <v>0</v>
      </c>
      <c r="F744" s="54" t="str">
        <f t="shared" si="190"/>
        <v>-</v>
      </c>
    </row>
    <row r="745" spans="1:6" ht="12.75" customHeight="1" x14ac:dyDescent="0.2">
      <c r="A745" s="55">
        <v>34236</v>
      </c>
      <c r="B745" s="87" t="s">
        <v>1467</v>
      </c>
      <c r="C745" s="52" t="s">
        <v>1468</v>
      </c>
      <c r="D745" s="244">
        <v>0</v>
      </c>
      <c r="E745" s="244">
        <v>0</v>
      </c>
      <c r="F745" s="54" t="str">
        <f t="shared" si="190"/>
        <v>-</v>
      </c>
    </row>
    <row r="746" spans="1:6" ht="12.75" customHeight="1" x14ac:dyDescent="0.2">
      <c r="A746" s="55">
        <v>34237</v>
      </c>
      <c r="B746" s="87" t="s">
        <v>1469</v>
      </c>
      <c r="C746" s="52" t="s">
        <v>1470</v>
      </c>
      <c r="D746" s="244">
        <v>0</v>
      </c>
      <c r="E746" s="244">
        <v>0</v>
      </c>
      <c r="F746" s="54" t="str">
        <f t="shared" si="190"/>
        <v>-</v>
      </c>
    </row>
    <row r="747" spans="1:6" ht="12.75" customHeight="1" x14ac:dyDescent="0.2">
      <c r="A747" s="55">
        <v>34238</v>
      </c>
      <c r="B747" s="87" t="s">
        <v>1471</v>
      </c>
      <c r="C747" s="52" t="s">
        <v>1472</v>
      </c>
      <c r="D747" s="244">
        <v>0</v>
      </c>
      <c r="E747" s="244">
        <v>0</v>
      </c>
      <c r="F747" s="54" t="str">
        <f t="shared" si="190"/>
        <v>-</v>
      </c>
    </row>
    <row r="748" spans="1:6" ht="24" x14ac:dyDescent="0.2">
      <c r="A748" s="55">
        <v>34273</v>
      </c>
      <c r="B748" s="87" t="s">
        <v>1473</v>
      </c>
      <c r="C748" s="52" t="s">
        <v>1474</v>
      </c>
      <c r="D748" s="244">
        <v>0</v>
      </c>
      <c r="E748" s="244">
        <v>0</v>
      </c>
      <c r="F748" s="54" t="str">
        <f t="shared" si="190"/>
        <v>-</v>
      </c>
    </row>
    <row r="749" spans="1:6" ht="12.75" customHeight="1" x14ac:dyDescent="0.2">
      <c r="A749" s="55">
        <v>34274</v>
      </c>
      <c r="B749" s="87" t="s">
        <v>1475</v>
      </c>
      <c r="C749" s="52" t="s">
        <v>1476</v>
      </c>
      <c r="D749" s="244">
        <v>0</v>
      </c>
      <c r="E749" s="244">
        <v>0</v>
      </c>
      <c r="F749" s="54" t="str">
        <f t="shared" si="190"/>
        <v>-</v>
      </c>
    </row>
    <row r="750" spans="1:6" ht="12.75" customHeight="1" x14ac:dyDescent="0.2">
      <c r="A750" s="55">
        <v>34275</v>
      </c>
      <c r="B750" s="87" t="s">
        <v>1477</v>
      </c>
      <c r="C750" s="52" t="s">
        <v>1478</v>
      </c>
      <c r="D750" s="244">
        <v>0</v>
      </c>
      <c r="E750" s="244">
        <v>0</v>
      </c>
      <c r="F750" s="54" t="str">
        <f t="shared" si="190"/>
        <v>-</v>
      </c>
    </row>
    <row r="751" spans="1:6" ht="12.75" customHeight="1" x14ac:dyDescent="0.2">
      <c r="A751" s="55">
        <v>34281</v>
      </c>
      <c r="B751" s="87" t="s">
        <v>1479</v>
      </c>
      <c r="C751" s="52" t="s">
        <v>1480</v>
      </c>
      <c r="D751" s="244">
        <v>0</v>
      </c>
      <c r="E751" s="244">
        <v>0</v>
      </c>
      <c r="F751" s="54" t="str">
        <f t="shared" si="190"/>
        <v>-</v>
      </c>
    </row>
    <row r="752" spans="1:6" ht="12.75" customHeight="1" x14ac:dyDescent="0.2">
      <c r="A752" s="55">
        <v>34282</v>
      </c>
      <c r="B752" s="87" t="s">
        <v>1481</v>
      </c>
      <c r="C752" s="52" t="s">
        <v>1482</v>
      </c>
      <c r="D752" s="244">
        <v>0</v>
      </c>
      <c r="E752" s="244">
        <v>0</v>
      </c>
      <c r="F752" s="54" t="str">
        <f t="shared" si="190"/>
        <v>-</v>
      </c>
    </row>
    <row r="753" spans="1:6" ht="12.75" customHeight="1" x14ac:dyDescent="0.2">
      <c r="A753" s="55">
        <v>34283</v>
      </c>
      <c r="B753" s="87" t="s">
        <v>1483</v>
      </c>
      <c r="C753" s="52" t="s">
        <v>1484</v>
      </c>
      <c r="D753" s="244">
        <v>0</v>
      </c>
      <c r="E753" s="244">
        <v>0</v>
      </c>
      <c r="F753" s="54" t="str">
        <f t="shared" si="190"/>
        <v>-</v>
      </c>
    </row>
    <row r="754" spans="1:6" ht="12.75" customHeight="1" x14ac:dyDescent="0.2">
      <c r="A754" s="55">
        <v>34284</v>
      </c>
      <c r="B754" s="87" t="s">
        <v>1485</v>
      </c>
      <c r="C754" s="52" t="s">
        <v>1486</v>
      </c>
      <c r="D754" s="244">
        <v>0</v>
      </c>
      <c r="E754" s="244">
        <v>0</v>
      </c>
      <c r="F754" s="54" t="str">
        <f t="shared" si="190"/>
        <v>-</v>
      </c>
    </row>
    <row r="755" spans="1:6" ht="12.75" customHeight="1" x14ac:dyDescent="0.2">
      <c r="A755" s="55">
        <v>34285</v>
      </c>
      <c r="B755" s="87" t="s">
        <v>1487</v>
      </c>
      <c r="C755" s="52" t="s">
        <v>1488</v>
      </c>
      <c r="D755" s="244">
        <v>0</v>
      </c>
      <c r="E755" s="244">
        <v>0</v>
      </c>
      <c r="F755" s="54" t="str">
        <f t="shared" si="190"/>
        <v>-</v>
      </c>
    </row>
    <row r="756" spans="1:6" ht="24" x14ac:dyDescent="0.2">
      <c r="A756" s="55">
        <v>34286</v>
      </c>
      <c r="B756" s="234" t="s">
        <v>1489</v>
      </c>
      <c r="C756" s="52" t="s">
        <v>1490</v>
      </c>
      <c r="D756" s="244">
        <v>0</v>
      </c>
      <c r="E756" s="244">
        <v>0</v>
      </c>
      <c r="F756" s="54" t="str">
        <f t="shared" si="190"/>
        <v>-</v>
      </c>
    </row>
    <row r="757" spans="1:6" ht="24" x14ac:dyDescent="0.2">
      <c r="A757" s="55">
        <v>34287</v>
      </c>
      <c r="B757" s="87" t="s">
        <v>1491</v>
      </c>
      <c r="C757" s="52" t="s">
        <v>1492</v>
      </c>
      <c r="D757" s="244">
        <v>0</v>
      </c>
      <c r="E757" s="244">
        <v>0</v>
      </c>
      <c r="F757" s="54" t="str">
        <f t="shared" si="190"/>
        <v>-</v>
      </c>
    </row>
    <row r="758" spans="1:6" ht="12.75" customHeight="1" x14ac:dyDescent="0.2">
      <c r="A758" s="55">
        <v>34341</v>
      </c>
      <c r="B758" s="87" t="s">
        <v>1493</v>
      </c>
      <c r="C758" s="52" t="s">
        <v>1494</v>
      </c>
      <c r="D758" s="244">
        <v>0</v>
      </c>
      <c r="E758" s="244">
        <v>0</v>
      </c>
      <c r="F758" s="54" t="str">
        <f t="shared" si="190"/>
        <v>-</v>
      </c>
    </row>
    <row r="759" spans="1:6" ht="12.75" customHeight="1" x14ac:dyDescent="0.2">
      <c r="A759" s="55">
        <v>35231</v>
      </c>
      <c r="B759" s="87" t="s">
        <v>1495</v>
      </c>
      <c r="C759" s="52" t="s">
        <v>1496</v>
      </c>
      <c r="D759" s="244">
        <v>360156</v>
      </c>
      <c r="E759" s="244">
        <v>334262.5</v>
      </c>
      <c r="F759" s="54">
        <f t="shared" si="190"/>
        <v>92.810476571263564</v>
      </c>
    </row>
    <row r="760" spans="1:6" ht="12.75" customHeight="1" x14ac:dyDescent="0.2">
      <c r="A760" s="55">
        <v>35232</v>
      </c>
      <c r="B760" s="87" t="s">
        <v>1497</v>
      </c>
      <c r="C760" s="52" t="s">
        <v>1498</v>
      </c>
      <c r="D760" s="244">
        <v>150000</v>
      </c>
      <c r="E760" s="244">
        <v>200000</v>
      </c>
      <c r="F760" s="54">
        <f t="shared" si="190"/>
        <v>133.33333333333331</v>
      </c>
    </row>
    <row r="761" spans="1:6" ht="12.75" customHeight="1" x14ac:dyDescent="0.2">
      <c r="A761" s="55">
        <v>36313</v>
      </c>
      <c r="B761" s="87" t="s">
        <v>1499</v>
      </c>
      <c r="C761" s="52" t="s">
        <v>1500</v>
      </c>
      <c r="D761" s="244">
        <v>0</v>
      </c>
      <c r="E761" s="244">
        <v>0</v>
      </c>
      <c r="F761" s="54" t="str">
        <f t="shared" si="190"/>
        <v>-</v>
      </c>
    </row>
    <row r="762" spans="1:6" ht="12.75" customHeight="1" x14ac:dyDescent="0.2">
      <c r="A762" s="55">
        <v>36314</v>
      </c>
      <c r="B762" s="87" t="s">
        <v>1501</v>
      </c>
      <c r="C762" s="52" t="s">
        <v>1502</v>
      </c>
      <c r="D762" s="244">
        <v>858836</v>
      </c>
      <c r="E762" s="244">
        <v>942551.94</v>
      </c>
      <c r="F762" s="54">
        <f t="shared" si="190"/>
        <v>109.74760489779189</v>
      </c>
    </row>
    <row r="763" spans="1:6" ht="12.75" customHeight="1" x14ac:dyDescent="0.2">
      <c r="A763" s="55">
        <v>36315</v>
      </c>
      <c r="B763" s="87" t="s">
        <v>1503</v>
      </c>
      <c r="C763" s="52" t="s">
        <v>1504</v>
      </c>
      <c r="D763" s="244">
        <v>0</v>
      </c>
      <c r="E763" s="244">
        <v>0</v>
      </c>
      <c r="F763" s="54" t="str">
        <f t="shared" si="190"/>
        <v>-</v>
      </c>
    </row>
    <row r="764" spans="1:6" ht="12.75" customHeight="1" x14ac:dyDescent="0.2">
      <c r="A764" s="55">
        <v>36316</v>
      </c>
      <c r="B764" s="87" t="s">
        <v>1505</v>
      </c>
      <c r="C764" s="52" t="s">
        <v>1506</v>
      </c>
      <c r="D764" s="244">
        <v>0</v>
      </c>
      <c r="E764" s="244">
        <v>0</v>
      </c>
      <c r="F764" s="54" t="str">
        <f t="shared" si="190"/>
        <v>-</v>
      </c>
    </row>
    <row r="765" spans="1:6" ht="12.75" customHeight="1" x14ac:dyDescent="0.2">
      <c r="A765" s="55">
        <v>36317</v>
      </c>
      <c r="B765" s="87" t="s">
        <v>1507</v>
      </c>
      <c r="C765" s="52" t="s">
        <v>1508</v>
      </c>
      <c r="D765" s="244">
        <v>0</v>
      </c>
      <c r="E765" s="244">
        <v>0</v>
      </c>
      <c r="F765" s="54" t="str">
        <f t="shared" si="190"/>
        <v>-</v>
      </c>
    </row>
    <row r="766" spans="1:6" ht="12.75" customHeight="1" x14ac:dyDescent="0.2">
      <c r="A766" s="55">
        <v>36318</v>
      </c>
      <c r="B766" s="87" t="s">
        <v>1509</v>
      </c>
      <c r="C766" s="52" t="s">
        <v>1510</v>
      </c>
      <c r="D766" s="244">
        <v>0</v>
      </c>
      <c r="E766" s="244">
        <v>0</v>
      </c>
      <c r="F766" s="54" t="str">
        <f t="shared" si="190"/>
        <v>-</v>
      </c>
    </row>
    <row r="767" spans="1:6" ht="24" x14ac:dyDescent="0.2">
      <c r="A767" s="55">
        <v>36319</v>
      </c>
      <c r="B767" s="234" t="s">
        <v>1511</v>
      </c>
      <c r="C767" s="52" t="s">
        <v>1512</v>
      </c>
      <c r="D767" s="244">
        <v>0</v>
      </c>
      <c r="E767" s="244">
        <v>0</v>
      </c>
      <c r="F767" s="54" t="str">
        <f t="shared" si="190"/>
        <v>-</v>
      </c>
    </row>
    <row r="768" spans="1:6" ht="12.75" customHeight="1" x14ac:dyDescent="0.2">
      <c r="A768" s="55">
        <v>36323</v>
      </c>
      <c r="B768" s="87" t="s">
        <v>1513</v>
      </c>
      <c r="C768" s="52" t="s">
        <v>1514</v>
      </c>
      <c r="D768" s="244">
        <v>0</v>
      </c>
      <c r="E768" s="244">
        <v>0</v>
      </c>
      <c r="F768" s="54" t="str">
        <f t="shared" si="190"/>
        <v>-</v>
      </c>
    </row>
    <row r="769" spans="1:6" ht="12.75" customHeight="1" x14ac:dyDescent="0.2">
      <c r="A769" s="55">
        <v>36324</v>
      </c>
      <c r="B769" s="87" t="s">
        <v>1515</v>
      </c>
      <c r="C769" s="52" t="s">
        <v>1516</v>
      </c>
      <c r="D769" s="244">
        <v>0</v>
      </c>
      <c r="E769" s="244">
        <v>0</v>
      </c>
      <c r="F769" s="54" t="str">
        <f t="shared" si="190"/>
        <v>-</v>
      </c>
    </row>
    <row r="770" spans="1:6" ht="12.75" customHeight="1" x14ac:dyDescent="0.2">
      <c r="A770" s="55">
        <v>36325</v>
      </c>
      <c r="B770" s="87" t="s">
        <v>1517</v>
      </c>
      <c r="C770" s="52" t="s">
        <v>1518</v>
      </c>
      <c r="D770" s="244">
        <v>0</v>
      </c>
      <c r="E770" s="244">
        <v>0</v>
      </c>
      <c r="F770" s="54" t="str">
        <f t="shared" si="190"/>
        <v>-</v>
      </c>
    </row>
    <row r="771" spans="1:6" ht="12.75" customHeight="1" x14ac:dyDescent="0.2">
      <c r="A771" s="55">
        <v>36326</v>
      </c>
      <c r="B771" s="87" t="s">
        <v>1519</v>
      </c>
      <c r="C771" s="52" t="s">
        <v>1520</v>
      </c>
      <c r="D771" s="244">
        <v>0</v>
      </c>
      <c r="E771" s="244">
        <v>0</v>
      </c>
      <c r="F771" s="54" t="str">
        <f t="shared" si="190"/>
        <v>-</v>
      </c>
    </row>
    <row r="772" spans="1:6" ht="12.75" customHeight="1" x14ac:dyDescent="0.2">
      <c r="A772" s="55">
        <v>36327</v>
      </c>
      <c r="B772" s="87" t="s">
        <v>1521</v>
      </c>
      <c r="C772" s="52" t="s">
        <v>1522</v>
      </c>
      <c r="D772" s="244">
        <v>0</v>
      </c>
      <c r="E772" s="244">
        <v>0</v>
      </c>
      <c r="F772" s="54" t="str">
        <f t="shared" si="190"/>
        <v>-</v>
      </c>
    </row>
    <row r="773" spans="1:6" ht="24" x14ac:dyDescent="0.2">
      <c r="A773" s="55">
        <v>36328</v>
      </c>
      <c r="B773" s="87" t="s">
        <v>1523</v>
      </c>
      <c r="C773" s="52" t="s">
        <v>1524</v>
      </c>
      <c r="D773" s="244">
        <v>720131</v>
      </c>
      <c r="E773" s="244">
        <v>0</v>
      </c>
      <c r="F773" s="54">
        <f t="shared" si="190"/>
        <v>0</v>
      </c>
    </row>
    <row r="774" spans="1:6" ht="24" x14ac:dyDescent="0.2">
      <c r="A774" s="55">
        <v>36329</v>
      </c>
      <c r="B774" s="234" t="s">
        <v>1525</v>
      </c>
      <c r="C774" s="52" t="s">
        <v>1526</v>
      </c>
      <c r="D774" s="244">
        <v>300000</v>
      </c>
      <c r="E774" s="244">
        <v>0</v>
      </c>
      <c r="F774" s="54">
        <f t="shared" si="190"/>
        <v>0</v>
      </c>
    </row>
    <row r="775" spans="1:6" ht="12.75" customHeight="1" x14ac:dyDescent="0.2">
      <c r="A775" s="55" t="s">
        <v>1527</v>
      </c>
      <c r="B775" s="234" t="s">
        <v>1528</v>
      </c>
      <c r="C775" s="56" t="s">
        <v>1527</v>
      </c>
      <c r="D775" s="244">
        <v>0</v>
      </c>
      <c r="E775" s="244">
        <v>0</v>
      </c>
      <c r="F775" s="54" t="str">
        <f t="shared" si="190"/>
        <v>-</v>
      </c>
    </row>
    <row r="776" spans="1:6" ht="12.75" customHeight="1" x14ac:dyDescent="0.2">
      <c r="A776" s="55" t="s">
        <v>1529</v>
      </c>
      <c r="B776" s="234" t="s">
        <v>1530</v>
      </c>
      <c r="C776" s="56" t="s">
        <v>1529</v>
      </c>
      <c r="D776" s="244">
        <v>0</v>
      </c>
      <c r="E776" s="244">
        <v>0</v>
      </c>
      <c r="F776" s="54" t="str">
        <f t="shared" si="190"/>
        <v>-</v>
      </c>
    </row>
    <row r="777" spans="1:6" ht="12.75" customHeight="1" x14ac:dyDescent="0.2">
      <c r="A777" s="55" t="s">
        <v>1531</v>
      </c>
      <c r="B777" s="234" t="s">
        <v>1532</v>
      </c>
      <c r="C777" s="56" t="s">
        <v>1531</v>
      </c>
      <c r="D777" s="244">
        <v>0</v>
      </c>
      <c r="E777" s="244">
        <v>0</v>
      </c>
      <c r="F777" s="54" t="str">
        <f t="shared" si="190"/>
        <v>-</v>
      </c>
    </row>
    <row r="778" spans="1:6" ht="12.75" customHeight="1" x14ac:dyDescent="0.2">
      <c r="A778" s="55" t="s">
        <v>1533</v>
      </c>
      <c r="B778" s="234" t="s">
        <v>1534</v>
      </c>
      <c r="C778" s="56" t="s">
        <v>1533</v>
      </c>
      <c r="D778" s="244">
        <v>0</v>
      </c>
      <c r="E778" s="244">
        <v>0</v>
      </c>
      <c r="F778" s="54" t="str">
        <f t="shared" si="190"/>
        <v>-</v>
      </c>
    </row>
    <row r="779" spans="1:6" ht="24" x14ac:dyDescent="0.2">
      <c r="A779" s="55" t="s">
        <v>1535</v>
      </c>
      <c r="B779" s="234" t="s">
        <v>1536</v>
      </c>
      <c r="C779" s="56" t="s">
        <v>1535</v>
      </c>
      <c r="D779" s="244">
        <v>0</v>
      </c>
      <c r="E779" s="244">
        <v>0</v>
      </c>
      <c r="F779" s="54" t="str">
        <f t="shared" si="190"/>
        <v>-</v>
      </c>
    </row>
    <row r="780" spans="1:6" ht="24" x14ac:dyDescent="0.2">
      <c r="A780" s="55" t="s">
        <v>1537</v>
      </c>
      <c r="B780" s="234" t="s">
        <v>1538</v>
      </c>
      <c r="C780" s="56" t="s">
        <v>1537</v>
      </c>
      <c r="D780" s="244">
        <v>0</v>
      </c>
      <c r="E780" s="244">
        <v>0</v>
      </c>
      <c r="F780" s="54" t="str">
        <f t="shared" si="190"/>
        <v>-</v>
      </c>
    </row>
    <row r="781" spans="1:6" ht="12.75" customHeight="1" x14ac:dyDescent="0.2">
      <c r="A781" s="55" t="s">
        <v>1539</v>
      </c>
      <c r="B781" s="234" t="s">
        <v>1540</v>
      </c>
      <c r="C781" s="56" t="s">
        <v>1539</v>
      </c>
      <c r="D781" s="244">
        <v>0</v>
      </c>
      <c r="E781" s="244">
        <v>0</v>
      </c>
      <c r="F781" s="54" t="str">
        <f t="shared" si="190"/>
        <v>-</v>
      </c>
    </row>
    <row r="782" spans="1:6" ht="24" x14ac:dyDescent="0.2">
      <c r="A782" s="55" t="s">
        <v>1541</v>
      </c>
      <c r="B782" s="234" t="s">
        <v>1542</v>
      </c>
      <c r="C782" s="56" t="s">
        <v>1541</v>
      </c>
      <c r="D782" s="244">
        <v>0</v>
      </c>
      <c r="E782" s="244">
        <v>0</v>
      </c>
      <c r="F782" s="54" t="str">
        <f t="shared" si="190"/>
        <v>-</v>
      </c>
    </row>
    <row r="783" spans="1:6" ht="12.75" customHeight="1" x14ac:dyDescent="0.2">
      <c r="A783" s="55" t="s">
        <v>1543</v>
      </c>
      <c r="B783" s="234" t="s">
        <v>1544</v>
      </c>
      <c r="C783" s="56" t="s">
        <v>1543</v>
      </c>
      <c r="D783" s="244">
        <v>0</v>
      </c>
      <c r="E783" s="244">
        <v>0</v>
      </c>
      <c r="F783" s="54" t="str">
        <f t="shared" si="190"/>
        <v>-</v>
      </c>
    </row>
    <row r="784" spans="1:6" ht="12.75" customHeight="1" x14ac:dyDescent="0.2">
      <c r="A784" s="55" t="s">
        <v>1545</v>
      </c>
      <c r="B784" s="234" t="s">
        <v>1546</v>
      </c>
      <c r="C784" s="56" t="s">
        <v>1545</v>
      </c>
      <c r="D784" s="244">
        <v>0</v>
      </c>
      <c r="E784" s="244">
        <v>0</v>
      </c>
      <c r="F784" s="54" t="str">
        <f t="shared" si="190"/>
        <v>-</v>
      </c>
    </row>
    <row r="785" spans="1:6" ht="24" x14ac:dyDescent="0.2">
      <c r="A785" s="55" t="s">
        <v>1547</v>
      </c>
      <c r="B785" s="234" t="s">
        <v>1548</v>
      </c>
      <c r="C785" s="56" t="s">
        <v>1547</v>
      </c>
      <c r="D785" s="244">
        <v>0</v>
      </c>
      <c r="E785" s="244">
        <v>0</v>
      </c>
      <c r="F785" s="54" t="str">
        <f t="shared" si="190"/>
        <v>-</v>
      </c>
    </row>
    <row r="786" spans="1:6" ht="24" x14ac:dyDescent="0.2">
      <c r="A786" s="55" t="s">
        <v>1549</v>
      </c>
      <c r="B786" s="234" t="s">
        <v>1550</v>
      </c>
      <c r="C786" s="56" t="s">
        <v>1549</v>
      </c>
      <c r="D786" s="244">
        <v>0</v>
      </c>
      <c r="E786" s="244">
        <v>0</v>
      </c>
      <c r="F786" s="54" t="str">
        <f t="shared" si="190"/>
        <v>-</v>
      </c>
    </row>
    <row r="787" spans="1:6" ht="24" x14ac:dyDescent="0.2">
      <c r="A787" s="55" t="s">
        <v>1551</v>
      </c>
      <c r="B787" s="234" t="s">
        <v>1552</v>
      </c>
      <c r="C787" s="56" t="s">
        <v>1551</v>
      </c>
      <c r="D787" s="244">
        <v>0</v>
      </c>
      <c r="E787" s="244">
        <v>0</v>
      </c>
      <c r="F787" s="54" t="str">
        <f t="shared" si="190"/>
        <v>-</v>
      </c>
    </row>
    <row r="788" spans="1:6" ht="24" x14ac:dyDescent="0.2">
      <c r="A788" s="55" t="s">
        <v>1553</v>
      </c>
      <c r="B788" s="234" t="s">
        <v>1554</v>
      </c>
      <c r="C788" s="56" t="s">
        <v>1553</v>
      </c>
      <c r="D788" s="244">
        <v>0</v>
      </c>
      <c r="E788" s="244">
        <v>0</v>
      </c>
      <c r="F788" s="54" t="str">
        <f t="shared" si="190"/>
        <v>-</v>
      </c>
    </row>
    <row r="789" spans="1:6" ht="24" x14ac:dyDescent="0.2">
      <c r="A789" s="55" t="s">
        <v>1555</v>
      </c>
      <c r="B789" s="234" t="s">
        <v>1556</v>
      </c>
      <c r="C789" s="56" t="s">
        <v>1555</v>
      </c>
      <c r="D789" s="244">
        <v>0</v>
      </c>
      <c r="E789" s="244">
        <v>0</v>
      </c>
      <c r="F789" s="54" t="str">
        <f t="shared" si="190"/>
        <v>-</v>
      </c>
    </row>
    <row r="790" spans="1:6" ht="24" x14ac:dyDescent="0.2">
      <c r="A790" s="55" t="s">
        <v>1557</v>
      </c>
      <c r="B790" s="87" t="s">
        <v>1558</v>
      </c>
      <c r="C790" s="52" t="s">
        <v>1557</v>
      </c>
      <c r="D790" s="244">
        <v>219605</v>
      </c>
      <c r="E790" s="244">
        <v>777834.51</v>
      </c>
      <c r="F790" s="54">
        <f t="shared" si="190"/>
        <v>354.19708567655562</v>
      </c>
    </row>
    <row r="791" spans="1:6" ht="24" x14ac:dyDescent="0.2">
      <c r="A791" s="55" t="s">
        <v>1559</v>
      </c>
      <c r="B791" s="87" t="s">
        <v>1560</v>
      </c>
      <c r="C791" s="52" t="s">
        <v>1559</v>
      </c>
      <c r="D791" s="244">
        <v>272298</v>
      </c>
      <c r="E791" s="244">
        <v>86602.66</v>
      </c>
      <c r="F791" s="54">
        <f t="shared" si="190"/>
        <v>31.804368743068256</v>
      </c>
    </row>
    <row r="792" spans="1:6" ht="24" x14ac:dyDescent="0.2">
      <c r="A792" s="55" t="s">
        <v>1561</v>
      </c>
      <c r="B792" s="87" t="s">
        <v>1562</v>
      </c>
      <c r="C792" s="52" t="s">
        <v>1561</v>
      </c>
      <c r="D792" s="244">
        <v>0</v>
      </c>
      <c r="E792" s="244">
        <v>0</v>
      </c>
      <c r="F792" s="54" t="str">
        <f t="shared" si="190"/>
        <v>-</v>
      </c>
    </row>
    <row r="793" spans="1:6" ht="24" x14ac:dyDescent="0.2">
      <c r="A793" s="55" t="s">
        <v>1563</v>
      </c>
      <c r="B793" s="87" t="s">
        <v>1564</v>
      </c>
      <c r="C793" s="52" t="s">
        <v>1563</v>
      </c>
      <c r="D793" s="244">
        <v>0</v>
      </c>
      <c r="E793" s="244">
        <v>0</v>
      </c>
      <c r="F793" s="54" t="str">
        <f t="shared" si="190"/>
        <v>-</v>
      </c>
    </row>
    <row r="794" spans="1:6" ht="12.75" customHeight="1" x14ac:dyDescent="0.2">
      <c r="A794" s="55" t="s">
        <v>1565</v>
      </c>
      <c r="B794" s="87" t="s">
        <v>1566</v>
      </c>
      <c r="C794" s="52" t="s">
        <v>1565</v>
      </c>
      <c r="D794" s="244">
        <v>0</v>
      </c>
      <c r="E794" s="244">
        <v>346410.63</v>
      </c>
      <c r="F794" s="54" t="str">
        <f t="shared" si="190"/>
        <v>-</v>
      </c>
    </row>
    <row r="795" spans="1:6" ht="12.75" customHeight="1" x14ac:dyDescent="0.2">
      <c r="A795" s="55" t="s">
        <v>1567</v>
      </c>
      <c r="B795" s="87" t="s">
        <v>1568</v>
      </c>
      <c r="C795" s="52" t="s">
        <v>1567</v>
      </c>
      <c r="D795" s="244">
        <v>0</v>
      </c>
      <c r="E795" s="244">
        <v>0</v>
      </c>
      <c r="F795" s="54" t="str">
        <f t="shared" si="190"/>
        <v>-</v>
      </c>
    </row>
    <row r="796" spans="1:6" ht="12.75" customHeight="1" x14ac:dyDescent="0.2">
      <c r="A796" s="55" t="s">
        <v>1569</v>
      </c>
      <c r="B796" s="87" t="s">
        <v>1570</v>
      </c>
      <c r="C796" s="52" t="s">
        <v>1569</v>
      </c>
      <c r="D796" s="244">
        <v>0</v>
      </c>
      <c r="E796" s="244">
        <v>0</v>
      </c>
      <c r="F796" s="54" t="str">
        <f t="shared" si="190"/>
        <v>-</v>
      </c>
    </row>
    <row r="797" spans="1:6" ht="24" x14ac:dyDescent="0.2">
      <c r="A797" s="55" t="s">
        <v>1571</v>
      </c>
      <c r="B797" s="87" t="s">
        <v>1572</v>
      </c>
      <c r="C797" s="52" t="s">
        <v>1571</v>
      </c>
      <c r="D797" s="244">
        <v>0</v>
      </c>
      <c r="E797" s="244">
        <v>0</v>
      </c>
      <c r="F797" s="54" t="str">
        <f t="shared" si="190"/>
        <v>-</v>
      </c>
    </row>
    <row r="798" spans="1:6" ht="24" x14ac:dyDescent="0.2">
      <c r="A798" s="55" t="s">
        <v>1573</v>
      </c>
      <c r="B798" s="87" t="s">
        <v>1574</v>
      </c>
      <c r="C798" s="52" t="s">
        <v>1573</v>
      </c>
      <c r="D798" s="244">
        <v>0</v>
      </c>
      <c r="E798" s="244">
        <v>0</v>
      </c>
      <c r="F798" s="54" t="str">
        <f t="shared" si="190"/>
        <v>-</v>
      </c>
    </row>
    <row r="799" spans="1:6" ht="24" x14ac:dyDescent="0.2">
      <c r="A799" s="55" t="s">
        <v>1575</v>
      </c>
      <c r="B799" s="87" t="s">
        <v>1576</v>
      </c>
      <c r="C799" s="52" t="s">
        <v>1575</v>
      </c>
      <c r="D799" s="244">
        <v>0</v>
      </c>
      <c r="E799" s="244">
        <v>0</v>
      </c>
      <c r="F799" s="54" t="str">
        <f t="shared" si="190"/>
        <v>-</v>
      </c>
    </row>
    <row r="800" spans="1:6" ht="24" x14ac:dyDescent="0.2">
      <c r="A800" s="55" t="s">
        <v>1577</v>
      </c>
      <c r="B800" s="87" t="s">
        <v>1578</v>
      </c>
      <c r="C800" s="52" t="s">
        <v>1577</v>
      </c>
      <c r="D800" s="244">
        <v>0</v>
      </c>
      <c r="E800" s="244">
        <v>0</v>
      </c>
      <c r="F800" s="54" t="str">
        <f t="shared" si="190"/>
        <v>-</v>
      </c>
    </row>
    <row r="801" spans="1:6" ht="24" x14ac:dyDescent="0.2">
      <c r="A801" s="55" t="s">
        <v>1579</v>
      </c>
      <c r="B801" s="87" t="s">
        <v>1580</v>
      </c>
      <c r="C801" s="52" t="s">
        <v>1579</v>
      </c>
      <c r="D801" s="244">
        <v>0</v>
      </c>
      <c r="E801" s="244">
        <v>0</v>
      </c>
      <c r="F801" s="54" t="str">
        <f t="shared" si="190"/>
        <v>-</v>
      </c>
    </row>
    <row r="802" spans="1:6" ht="24" x14ac:dyDescent="0.2">
      <c r="A802" s="55" t="s">
        <v>1581</v>
      </c>
      <c r="B802" s="87" t="s">
        <v>1582</v>
      </c>
      <c r="C802" s="52" t="s">
        <v>1581</v>
      </c>
      <c r="D802" s="244">
        <v>0</v>
      </c>
      <c r="E802" s="244">
        <v>0</v>
      </c>
      <c r="F802" s="54" t="str">
        <f t="shared" si="190"/>
        <v>-</v>
      </c>
    </row>
    <row r="803" spans="1:6" ht="24" x14ac:dyDescent="0.2">
      <c r="A803" s="55" t="s">
        <v>1583</v>
      </c>
      <c r="B803" s="87" t="s">
        <v>1584</v>
      </c>
      <c r="C803" s="52" t="s">
        <v>1583</v>
      </c>
      <c r="D803" s="244">
        <v>0</v>
      </c>
      <c r="E803" s="244">
        <v>0</v>
      </c>
      <c r="F803" s="54" t="str">
        <f t="shared" si="190"/>
        <v>-</v>
      </c>
    </row>
    <row r="804" spans="1:6" ht="12.75" customHeight="1" x14ac:dyDescent="0.2">
      <c r="A804" s="55" t="s">
        <v>1585</v>
      </c>
      <c r="B804" s="87" t="s">
        <v>1586</v>
      </c>
      <c r="C804" s="52" t="s">
        <v>1585</v>
      </c>
      <c r="D804" s="244">
        <v>0</v>
      </c>
      <c r="E804" s="244">
        <v>0</v>
      </c>
      <c r="F804" s="54" t="str">
        <f t="shared" si="190"/>
        <v>-</v>
      </c>
    </row>
    <row r="805" spans="1:6" ht="12.75" customHeight="1" x14ac:dyDescent="0.2">
      <c r="A805" s="55" t="s">
        <v>1587</v>
      </c>
      <c r="B805" s="87" t="s">
        <v>1588</v>
      </c>
      <c r="C805" s="52" t="s">
        <v>1587</v>
      </c>
      <c r="D805" s="244">
        <v>0</v>
      </c>
      <c r="E805" s="244">
        <v>0</v>
      </c>
      <c r="F805" s="54" t="str">
        <f t="shared" si="190"/>
        <v>-</v>
      </c>
    </row>
    <row r="806" spans="1:6" ht="24" x14ac:dyDescent="0.2">
      <c r="A806" s="55" t="s">
        <v>1589</v>
      </c>
      <c r="B806" s="87" t="s">
        <v>1590</v>
      </c>
      <c r="C806" s="52" t="s">
        <v>1589</v>
      </c>
      <c r="D806" s="244">
        <v>0</v>
      </c>
      <c r="E806" s="244">
        <v>0</v>
      </c>
      <c r="F806" s="54" t="str">
        <f t="shared" si="190"/>
        <v>-</v>
      </c>
    </row>
    <row r="807" spans="1:6" ht="24" x14ac:dyDescent="0.2">
      <c r="A807" s="55" t="s">
        <v>1591</v>
      </c>
      <c r="B807" s="87" t="s">
        <v>1592</v>
      </c>
      <c r="C807" s="52" t="s">
        <v>1591</v>
      </c>
      <c r="D807" s="244">
        <v>0</v>
      </c>
      <c r="E807" s="244">
        <v>0</v>
      </c>
      <c r="F807" s="54" t="str">
        <f t="shared" si="190"/>
        <v>-</v>
      </c>
    </row>
    <row r="808" spans="1:6" ht="12.75" customHeight="1" x14ac:dyDescent="0.2">
      <c r="A808" s="55" t="s">
        <v>1593</v>
      </c>
      <c r="B808" s="87" t="s">
        <v>1594</v>
      </c>
      <c r="C808" s="52" t="s">
        <v>1593</v>
      </c>
      <c r="D808" s="244">
        <v>0</v>
      </c>
      <c r="E808" s="244">
        <v>0</v>
      </c>
      <c r="F808" s="54" t="str">
        <f t="shared" si="190"/>
        <v>-</v>
      </c>
    </row>
    <row r="809" spans="1:6" ht="12.75" customHeight="1" x14ac:dyDescent="0.2">
      <c r="A809" s="55" t="s">
        <v>1595</v>
      </c>
      <c r="B809" s="87" t="s">
        <v>1596</v>
      </c>
      <c r="C809" s="52" t="s">
        <v>1595</v>
      </c>
      <c r="D809" s="244">
        <v>0</v>
      </c>
      <c r="E809" s="244">
        <v>0</v>
      </c>
      <c r="F809" s="54" t="str">
        <f t="shared" si="190"/>
        <v>-</v>
      </c>
    </row>
    <row r="810" spans="1:6" ht="12.75" customHeight="1" x14ac:dyDescent="0.2">
      <c r="A810" s="55" t="s">
        <v>1597</v>
      </c>
      <c r="B810" s="87" t="s">
        <v>1598</v>
      </c>
      <c r="C810" s="52" t="s">
        <v>1597</v>
      </c>
      <c r="D810" s="244">
        <v>0</v>
      </c>
      <c r="E810" s="244">
        <v>0</v>
      </c>
      <c r="F810" s="54" t="str">
        <f t="shared" si="190"/>
        <v>-</v>
      </c>
    </row>
    <row r="811" spans="1:6" ht="12.75" customHeight="1" x14ac:dyDescent="0.2">
      <c r="A811" s="55" t="s">
        <v>1599</v>
      </c>
      <c r="B811" s="87" t="s">
        <v>1600</v>
      </c>
      <c r="C811" s="52" t="s">
        <v>1599</v>
      </c>
      <c r="D811" s="244">
        <v>0</v>
      </c>
      <c r="E811" s="244">
        <v>0</v>
      </c>
      <c r="F811" s="54" t="str">
        <f t="shared" si="190"/>
        <v>-</v>
      </c>
    </row>
    <row r="812" spans="1:6" ht="12.75" customHeight="1" x14ac:dyDescent="0.2">
      <c r="A812" s="55" t="s">
        <v>1601</v>
      </c>
      <c r="B812" s="87" t="s">
        <v>1602</v>
      </c>
      <c r="C812" s="52" t="s">
        <v>1601</v>
      </c>
      <c r="D812" s="244">
        <v>0</v>
      </c>
      <c r="E812" s="244">
        <v>0</v>
      </c>
      <c r="F812" s="54" t="str">
        <f t="shared" si="190"/>
        <v>-</v>
      </c>
    </row>
    <row r="813" spans="1:6" ht="12.75" customHeight="1" x14ac:dyDescent="0.2">
      <c r="A813" s="55" t="s">
        <v>1603</v>
      </c>
      <c r="B813" s="87" t="s">
        <v>1604</v>
      </c>
      <c r="C813" s="52" t="s">
        <v>1603</v>
      </c>
      <c r="D813" s="244">
        <v>0</v>
      </c>
      <c r="E813" s="244">
        <v>0</v>
      </c>
      <c r="F813" s="54" t="str">
        <f t="shared" si="190"/>
        <v>-</v>
      </c>
    </row>
    <row r="814" spans="1:6" ht="12.75" customHeight="1" x14ac:dyDescent="0.2">
      <c r="A814" s="55" t="s">
        <v>1605</v>
      </c>
      <c r="B814" s="87" t="s">
        <v>1606</v>
      </c>
      <c r="C814" s="52" t="s">
        <v>1605</v>
      </c>
      <c r="D814" s="244">
        <v>0</v>
      </c>
      <c r="E814" s="244">
        <v>0</v>
      </c>
      <c r="F814" s="54" t="str">
        <f t="shared" si="190"/>
        <v>-</v>
      </c>
    </row>
    <row r="815" spans="1:6" ht="12.75" customHeight="1" x14ac:dyDescent="0.2">
      <c r="A815" s="55" t="s">
        <v>1607</v>
      </c>
      <c r="B815" s="87" t="s">
        <v>1608</v>
      </c>
      <c r="C815" s="52" t="s">
        <v>1607</v>
      </c>
      <c r="D815" s="244">
        <v>0</v>
      </c>
      <c r="E815" s="244">
        <v>0</v>
      </c>
      <c r="F815" s="54" t="str">
        <f t="shared" si="190"/>
        <v>-</v>
      </c>
    </row>
    <row r="816" spans="1:6" ht="12.75" customHeight="1" x14ac:dyDescent="0.2">
      <c r="A816" s="55" t="s">
        <v>1609</v>
      </c>
      <c r="B816" s="87" t="s">
        <v>1610</v>
      </c>
      <c r="C816" s="52" t="s">
        <v>1609</v>
      </c>
      <c r="D816" s="244">
        <v>8733</v>
      </c>
      <c r="E816" s="244">
        <v>6796.2</v>
      </c>
      <c r="F816" s="54">
        <f t="shared" si="190"/>
        <v>77.822054276880792</v>
      </c>
    </row>
    <row r="817" spans="1:6" ht="12.75" customHeight="1" x14ac:dyDescent="0.2">
      <c r="A817" s="55" t="s">
        <v>1611</v>
      </c>
      <c r="B817" s="87" t="s">
        <v>1612</v>
      </c>
      <c r="C817" s="52" t="s">
        <v>1611</v>
      </c>
      <c r="D817" s="244">
        <v>42891</v>
      </c>
      <c r="E817" s="244">
        <v>43888.75</v>
      </c>
      <c r="F817" s="54">
        <f t="shared" si="190"/>
        <v>102.32624559930987</v>
      </c>
    </row>
    <row r="818" spans="1:6" ht="12.75" customHeight="1" x14ac:dyDescent="0.2">
      <c r="A818" s="55" t="s">
        <v>1613</v>
      </c>
      <c r="B818" s="87" t="s">
        <v>1614</v>
      </c>
      <c r="C818" s="52" t="s">
        <v>1613</v>
      </c>
      <c r="D818" s="244">
        <v>0</v>
      </c>
      <c r="E818" s="244">
        <v>0</v>
      </c>
      <c r="F818" s="54" t="str">
        <f t="shared" si="190"/>
        <v>-</v>
      </c>
    </row>
    <row r="819" spans="1:6" ht="12.75" customHeight="1" x14ac:dyDescent="0.2">
      <c r="A819" s="55">
        <v>37215</v>
      </c>
      <c r="B819" s="87" t="s">
        <v>1615</v>
      </c>
      <c r="C819" s="52" t="s">
        <v>1616</v>
      </c>
      <c r="D819" s="244">
        <v>0</v>
      </c>
      <c r="E819" s="244">
        <v>0</v>
      </c>
      <c r="F819" s="54" t="str">
        <f t="shared" si="190"/>
        <v>-</v>
      </c>
    </row>
    <row r="820" spans="1:6" ht="24" x14ac:dyDescent="0.2">
      <c r="A820" s="55">
        <v>37216</v>
      </c>
      <c r="B820" s="234" t="s">
        <v>1617</v>
      </c>
      <c r="C820" s="52" t="s">
        <v>1618</v>
      </c>
      <c r="D820" s="244">
        <v>0</v>
      </c>
      <c r="E820" s="244">
        <v>0</v>
      </c>
      <c r="F820" s="54" t="str">
        <f t="shared" si="190"/>
        <v>-</v>
      </c>
    </row>
    <row r="821" spans="1:6" ht="12.75" customHeight="1" x14ac:dyDescent="0.2">
      <c r="A821" s="55">
        <v>37217</v>
      </c>
      <c r="B821" s="87" t="s">
        <v>1619</v>
      </c>
      <c r="C821" s="52" t="s">
        <v>1620</v>
      </c>
      <c r="D821" s="244">
        <v>0</v>
      </c>
      <c r="E821" s="244">
        <v>0</v>
      </c>
      <c r="F821" s="54" t="str">
        <f t="shared" si="190"/>
        <v>-</v>
      </c>
    </row>
    <row r="822" spans="1:6" ht="12.75" customHeight="1" x14ac:dyDescent="0.2">
      <c r="A822" s="55">
        <v>37218</v>
      </c>
      <c r="B822" s="87" t="s">
        <v>1621</v>
      </c>
      <c r="C822" s="52" t="s">
        <v>1622</v>
      </c>
      <c r="D822" s="244">
        <v>0</v>
      </c>
      <c r="E822" s="244">
        <v>0</v>
      </c>
      <c r="F822" s="54" t="str">
        <f t="shared" si="190"/>
        <v>-</v>
      </c>
    </row>
    <row r="823" spans="1:6" ht="12.75" customHeight="1" x14ac:dyDescent="0.2">
      <c r="A823" s="55">
        <v>37219</v>
      </c>
      <c r="B823" s="87" t="s">
        <v>1623</v>
      </c>
      <c r="C823" s="52" t="s">
        <v>1624</v>
      </c>
      <c r="D823" s="244">
        <v>3652521</v>
      </c>
      <c r="E823" s="244">
        <v>3886090.22</v>
      </c>
      <c r="F823" s="54">
        <f t="shared" si="190"/>
        <v>106.39473996179625</v>
      </c>
    </row>
    <row r="824" spans="1:6" ht="12.75" customHeight="1" x14ac:dyDescent="0.2">
      <c r="A824" s="55">
        <v>37221</v>
      </c>
      <c r="B824" s="87" t="s">
        <v>1625</v>
      </c>
      <c r="C824" s="52" t="s">
        <v>1626</v>
      </c>
      <c r="D824" s="244">
        <v>0</v>
      </c>
      <c r="E824" s="244">
        <v>0</v>
      </c>
      <c r="F824" s="54" t="str">
        <f t="shared" si="190"/>
        <v>-</v>
      </c>
    </row>
    <row r="825" spans="1:6" ht="12.75" customHeight="1" x14ac:dyDescent="0.2">
      <c r="A825" s="55" t="s">
        <v>1627</v>
      </c>
      <c r="B825" s="87" t="s">
        <v>1604</v>
      </c>
      <c r="C825" s="52" t="s">
        <v>1627</v>
      </c>
      <c r="D825" s="244">
        <v>0</v>
      </c>
      <c r="E825" s="244">
        <v>0</v>
      </c>
      <c r="F825" s="54" t="str">
        <f t="shared" si="190"/>
        <v>-</v>
      </c>
    </row>
    <row r="826" spans="1:6" ht="12.75" customHeight="1" x14ac:dyDescent="0.2">
      <c r="A826" s="55" t="s">
        <v>1628</v>
      </c>
      <c r="B826" s="87" t="s">
        <v>1629</v>
      </c>
      <c r="C826" s="52" t="s">
        <v>1628</v>
      </c>
      <c r="D826" s="244">
        <v>0</v>
      </c>
      <c r="E826" s="244">
        <v>0</v>
      </c>
      <c r="F826" s="54" t="str">
        <f t="shared" si="190"/>
        <v>-</v>
      </c>
    </row>
    <row r="827" spans="1:6" ht="12.75" customHeight="1" x14ac:dyDescent="0.2">
      <c r="A827" s="55" t="s">
        <v>1630</v>
      </c>
      <c r="B827" s="87" t="s">
        <v>1631</v>
      </c>
      <c r="C827" s="52" t="s">
        <v>1630</v>
      </c>
      <c r="D827" s="244">
        <v>32025</v>
      </c>
      <c r="E827" s="244">
        <v>24876.5</v>
      </c>
      <c r="F827" s="54">
        <f t="shared" si="190"/>
        <v>77.678376268540205</v>
      </c>
    </row>
    <row r="828" spans="1:6" ht="12.75" customHeight="1" x14ac:dyDescent="0.2">
      <c r="A828" s="55" t="s">
        <v>1632</v>
      </c>
      <c r="B828" s="87" t="s">
        <v>1633</v>
      </c>
      <c r="C828" s="52" t="s">
        <v>1632</v>
      </c>
      <c r="D828" s="244">
        <v>3682885</v>
      </c>
      <c r="E828" s="244">
        <v>4918077.99</v>
      </c>
      <c r="F828" s="54">
        <f t="shared" si="190"/>
        <v>133.53873362866341</v>
      </c>
    </row>
    <row r="829" spans="1:6" ht="12.75" customHeight="1" x14ac:dyDescent="0.2">
      <c r="A829" s="55">
        <v>38117</v>
      </c>
      <c r="B829" s="87" t="s">
        <v>1634</v>
      </c>
      <c r="C829" s="52" t="s">
        <v>1635</v>
      </c>
      <c r="D829" s="244">
        <v>200</v>
      </c>
      <c r="E829" s="244">
        <v>1000</v>
      </c>
      <c r="F829" s="54">
        <f t="shared" si="190"/>
        <v>500</v>
      </c>
    </row>
    <row r="830" spans="1:6" ht="12.75" customHeight="1" x14ac:dyDescent="0.2">
      <c r="A830" s="55">
        <v>38612</v>
      </c>
      <c r="B830" s="87" t="s">
        <v>1636</v>
      </c>
      <c r="C830" s="52" t="s">
        <v>1637</v>
      </c>
      <c r="D830" s="244">
        <v>36930660</v>
      </c>
      <c r="E830" s="244">
        <v>47268785.049999997</v>
      </c>
      <c r="F830" s="54">
        <f t="shared" si="190"/>
        <v>127.99333954497428</v>
      </c>
    </row>
    <row r="831" spans="1:6" ht="12.75" customHeight="1" x14ac:dyDescent="0.2">
      <c r="A831" s="55">
        <v>38613</v>
      </c>
      <c r="B831" s="87" t="s">
        <v>1638</v>
      </c>
      <c r="C831" s="52" t="s">
        <v>1639</v>
      </c>
      <c r="D831" s="244">
        <v>0</v>
      </c>
      <c r="E831" s="244">
        <v>0</v>
      </c>
      <c r="F831" s="54" t="str">
        <f t="shared" si="190"/>
        <v>-</v>
      </c>
    </row>
    <row r="832" spans="1:6" ht="12.75" customHeight="1" x14ac:dyDescent="0.2">
      <c r="A832" s="55">
        <v>38614</v>
      </c>
      <c r="B832" s="87" t="s">
        <v>1640</v>
      </c>
      <c r="C832" s="52" t="s">
        <v>1641</v>
      </c>
      <c r="D832" s="244">
        <v>0</v>
      </c>
      <c r="E832" s="244">
        <v>0</v>
      </c>
      <c r="F832" s="54" t="str">
        <f t="shared" si="190"/>
        <v>-</v>
      </c>
    </row>
    <row r="833" spans="1:6" ht="12.75" customHeight="1" x14ac:dyDescent="0.2">
      <c r="A833" s="55">
        <v>38615</v>
      </c>
      <c r="B833" s="87" t="s">
        <v>1642</v>
      </c>
      <c r="C833" s="52" t="s">
        <v>1643</v>
      </c>
      <c r="D833" s="244">
        <v>0</v>
      </c>
      <c r="E833" s="244">
        <v>0</v>
      </c>
      <c r="F833" s="54" t="str">
        <f t="shared" si="190"/>
        <v>-</v>
      </c>
    </row>
    <row r="834" spans="1:6" ht="12.75" customHeight="1" x14ac:dyDescent="0.2">
      <c r="A834" s="55">
        <v>38622</v>
      </c>
      <c r="B834" s="87" t="s">
        <v>1644</v>
      </c>
      <c r="C834" s="52" t="s">
        <v>1645</v>
      </c>
      <c r="D834" s="244">
        <v>0</v>
      </c>
      <c r="E834" s="244">
        <v>0</v>
      </c>
      <c r="F834" s="54" t="str">
        <f t="shared" si="190"/>
        <v>-</v>
      </c>
    </row>
    <row r="835" spans="1:6" ht="12.75" customHeight="1" x14ac:dyDescent="0.2">
      <c r="A835" s="55">
        <v>38623</v>
      </c>
      <c r="B835" s="87" t="s">
        <v>1646</v>
      </c>
      <c r="C835" s="52" t="s">
        <v>1647</v>
      </c>
      <c r="D835" s="244">
        <v>0</v>
      </c>
      <c r="E835" s="244">
        <v>0</v>
      </c>
      <c r="F835" s="54" t="str">
        <f t="shared" si="190"/>
        <v>-</v>
      </c>
    </row>
    <row r="836" spans="1:6" ht="12.75" customHeight="1" x14ac:dyDescent="0.2">
      <c r="A836" s="55">
        <v>38624</v>
      </c>
      <c r="B836" s="87" t="s">
        <v>1648</v>
      </c>
      <c r="C836" s="52" t="s">
        <v>1649</v>
      </c>
      <c r="D836" s="244">
        <v>0</v>
      </c>
      <c r="E836" s="244">
        <v>0</v>
      </c>
      <c r="F836" s="54" t="str">
        <f t="shared" si="190"/>
        <v>-</v>
      </c>
    </row>
    <row r="837" spans="1:6" ht="12.75" customHeight="1" x14ac:dyDescent="0.2">
      <c r="A837" s="55">
        <v>38625</v>
      </c>
      <c r="B837" s="87" t="s">
        <v>1650</v>
      </c>
      <c r="C837" s="52" t="s">
        <v>1651</v>
      </c>
      <c r="D837" s="244">
        <v>0</v>
      </c>
      <c r="E837" s="244">
        <v>0</v>
      </c>
      <c r="F837" s="54" t="str">
        <f t="shared" si="190"/>
        <v>-</v>
      </c>
    </row>
    <row r="838" spans="1:6" ht="12.75" customHeight="1" x14ac:dyDescent="0.2">
      <c r="A838" s="55" t="s">
        <v>1652</v>
      </c>
      <c r="B838" s="87" t="s">
        <v>1653</v>
      </c>
      <c r="C838" s="52" t="s">
        <v>1652</v>
      </c>
      <c r="D838" s="244">
        <v>0</v>
      </c>
      <c r="E838" s="244">
        <v>0</v>
      </c>
      <c r="F838" s="54" t="str">
        <f t="shared" si="190"/>
        <v>-</v>
      </c>
    </row>
    <row r="839" spans="1:6" ht="12.75" customHeight="1" x14ac:dyDescent="0.2">
      <c r="A839" s="55">
        <v>38631</v>
      </c>
      <c r="B839" s="87" t="s">
        <v>1654</v>
      </c>
      <c r="C839" s="52" t="s">
        <v>1655</v>
      </c>
      <c r="D839" s="244">
        <v>0</v>
      </c>
      <c r="E839" s="244">
        <v>0</v>
      </c>
      <c r="F839" s="54" t="str">
        <f t="shared" si="190"/>
        <v>-</v>
      </c>
    </row>
    <row r="840" spans="1:6" ht="12.75" customHeight="1" x14ac:dyDescent="0.2">
      <c r="A840" s="55">
        <v>38632</v>
      </c>
      <c r="B840" s="87" t="s">
        <v>1656</v>
      </c>
      <c r="C840" s="52" t="s">
        <v>1657</v>
      </c>
      <c r="D840" s="244">
        <v>0</v>
      </c>
      <c r="E840" s="244">
        <v>0</v>
      </c>
      <c r="F840" s="54" t="str">
        <f t="shared" si="190"/>
        <v>-</v>
      </c>
    </row>
    <row r="841" spans="1:6" ht="12.75" customHeight="1" x14ac:dyDescent="0.2">
      <c r="A841" s="55">
        <v>38641</v>
      </c>
      <c r="B841" s="87" t="s">
        <v>1658</v>
      </c>
      <c r="C841" s="52" t="s">
        <v>1659</v>
      </c>
      <c r="D841" s="244">
        <v>464784</v>
      </c>
      <c r="E841" s="244">
        <v>805468.29</v>
      </c>
      <c r="F841" s="54">
        <f t="shared" si="190"/>
        <v>173.2994875038728</v>
      </c>
    </row>
    <row r="842" spans="1:6" ht="12.75" customHeight="1" x14ac:dyDescent="0.2">
      <c r="A842" s="55" t="s">
        <v>1660</v>
      </c>
      <c r="B842" s="87" t="s">
        <v>1661</v>
      </c>
      <c r="C842" s="52" t="s">
        <v>1660</v>
      </c>
      <c r="D842" s="244">
        <v>0</v>
      </c>
      <c r="E842" s="244">
        <v>0</v>
      </c>
      <c r="F842" s="54" t="str">
        <f t="shared" si="190"/>
        <v>-</v>
      </c>
    </row>
    <row r="843" spans="1:6" ht="24" x14ac:dyDescent="0.2">
      <c r="A843" s="55" t="s">
        <v>1662</v>
      </c>
      <c r="B843" s="87" t="s">
        <v>1663</v>
      </c>
      <c r="C843" s="56" t="s">
        <v>1662</v>
      </c>
      <c r="D843" s="244">
        <v>0</v>
      </c>
      <c r="E843" s="244">
        <v>0</v>
      </c>
      <c r="F843" s="54" t="str">
        <f t="shared" si="190"/>
        <v>-</v>
      </c>
    </row>
    <row r="844" spans="1:6" ht="24" x14ac:dyDescent="0.2">
      <c r="A844" s="55" t="s">
        <v>1664</v>
      </c>
      <c r="B844" s="87" t="s">
        <v>1665</v>
      </c>
      <c r="C844" s="56" t="s">
        <v>1664</v>
      </c>
      <c r="D844" s="244">
        <v>0</v>
      </c>
      <c r="E844" s="244">
        <v>0</v>
      </c>
      <c r="F844" s="54" t="str">
        <f t="shared" si="190"/>
        <v>-</v>
      </c>
    </row>
    <row r="845" spans="1:6" ht="12.75" customHeight="1" x14ac:dyDescent="0.2">
      <c r="A845" s="55" t="s">
        <v>1666</v>
      </c>
      <c r="B845" s="87" t="s">
        <v>1667</v>
      </c>
      <c r="C845" s="56" t="s">
        <v>1666</v>
      </c>
      <c r="D845" s="244">
        <v>0</v>
      </c>
      <c r="E845" s="244">
        <v>0</v>
      </c>
      <c r="F845" s="54" t="str">
        <f t="shared" si="190"/>
        <v>-</v>
      </c>
    </row>
    <row r="846" spans="1:6" ht="24" x14ac:dyDescent="0.2">
      <c r="A846" s="55">
        <v>81212</v>
      </c>
      <c r="B846" s="87" t="s">
        <v>1668</v>
      </c>
      <c r="C846" s="52" t="s">
        <v>1669</v>
      </c>
      <c r="D846" s="244">
        <v>94560</v>
      </c>
      <c r="E846" s="244">
        <v>56710</v>
      </c>
      <c r="F846" s="54">
        <f t="shared" si="190"/>
        <v>59.972504230118439</v>
      </c>
    </row>
    <row r="847" spans="1:6" ht="12.75" customHeight="1" x14ac:dyDescent="0.2">
      <c r="A847" s="55">
        <v>81322</v>
      </c>
      <c r="B847" s="87" t="s">
        <v>1670</v>
      </c>
      <c r="C847" s="52" t="s">
        <v>1671</v>
      </c>
      <c r="D847" s="244">
        <v>0</v>
      </c>
      <c r="E847" s="244">
        <v>0</v>
      </c>
      <c r="F847" s="54" t="str">
        <f t="shared" si="190"/>
        <v>-</v>
      </c>
    </row>
    <row r="848" spans="1:6" ht="24" x14ac:dyDescent="0.2">
      <c r="A848" s="55">
        <v>81332</v>
      </c>
      <c r="B848" s="87" t="s">
        <v>1672</v>
      </c>
      <c r="C848" s="52" t="s">
        <v>1673</v>
      </c>
      <c r="D848" s="244">
        <v>0</v>
      </c>
      <c r="E848" s="244">
        <v>0</v>
      </c>
      <c r="F848" s="54" t="str">
        <f t="shared" si="190"/>
        <v>-</v>
      </c>
    </row>
    <row r="849" spans="1:6" ht="24" x14ac:dyDescent="0.2">
      <c r="A849" s="55">
        <v>81342</v>
      </c>
      <c r="B849" s="87" t="s">
        <v>1674</v>
      </c>
      <c r="C849" s="52" t="s">
        <v>1675</v>
      </c>
      <c r="D849" s="244">
        <v>0</v>
      </c>
      <c r="E849" s="244">
        <v>0</v>
      </c>
      <c r="F849" s="54" t="str">
        <f t="shared" si="190"/>
        <v>-</v>
      </c>
    </row>
    <row r="850" spans="1:6" ht="12.75" customHeight="1" x14ac:dyDescent="0.2">
      <c r="A850" s="55">
        <v>81411</v>
      </c>
      <c r="B850" s="87" t="s">
        <v>1676</v>
      </c>
      <c r="C850" s="52" t="s">
        <v>1677</v>
      </c>
      <c r="D850" s="244">
        <v>0</v>
      </c>
      <c r="E850" s="244">
        <v>0</v>
      </c>
      <c r="F850" s="54" t="str">
        <f t="shared" si="190"/>
        <v>-</v>
      </c>
    </row>
    <row r="851" spans="1:6" ht="12.75" customHeight="1" x14ac:dyDescent="0.2">
      <c r="A851" s="55">
        <v>81412</v>
      </c>
      <c r="B851" s="87" t="s">
        <v>1678</v>
      </c>
      <c r="C851" s="52" t="s">
        <v>1679</v>
      </c>
      <c r="D851" s="244">
        <v>0</v>
      </c>
      <c r="E851" s="244">
        <v>0</v>
      </c>
      <c r="F851" s="54" t="str">
        <f t="shared" si="190"/>
        <v>-</v>
      </c>
    </row>
    <row r="852" spans="1:6" ht="24" x14ac:dyDescent="0.2">
      <c r="A852" s="55">
        <v>81532</v>
      </c>
      <c r="B852" s="234" t="s">
        <v>1680</v>
      </c>
      <c r="C852" s="52" t="s">
        <v>1681</v>
      </c>
      <c r="D852" s="244">
        <v>0</v>
      </c>
      <c r="E852" s="244">
        <v>0</v>
      </c>
      <c r="F852" s="54" t="str">
        <f t="shared" si="190"/>
        <v>-</v>
      </c>
    </row>
    <row r="853" spans="1:6" ht="24" x14ac:dyDescent="0.2">
      <c r="A853" s="55">
        <v>81542</v>
      </c>
      <c r="B853" s="234" t="s">
        <v>1682</v>
      </c>
      <c r="C853" s="52" t="s">
        <v>1683</v>
      </c>
      <c r="D853" s="244">
        <v>0</v>
      </c>
      <c r="E853" s="244">
        <v>0</v>
      </c>
      <c r="F853" s="54" t="str">
        <f t="shared" si="190"/>
        <v>-</v>
      </c>
    </row>
    <row r="854" spans="1:6" ht="24" x14ac:dyDescent="0.2">
      <c r="A854" s="55">
        <v>81552</v>
      </c>
      <c r="B854" s="87" t="s">
        <v>1684</v>
      </c>
      <c r="C854" s="52" t="s">
        <v>1685</v>
      </c>
      <c r="D854" s="244">
        <v>0</v>
      </c>
      <c r="E854" s="244">
        <v>0</v>
      </c>
      <c r="F854" s="54" t="str">
        <f t="shared" si="190"/>
        <v>-</v>
      </c>
    </row>
    <row r="855" spans="1:6" ht="24" x14ac:dyDescent="0.2">
      <c r="A855" s="55">
        <v>81631</v>
      </c>
      <c r="B855" s="234" t="s">
        <v>1686</v>
      </c>
      <c r="C855" s="52" t="s">
        <v>1687</v>
      </c>
      <c r="D855" s="244">
        <v>0</v>
      </c>
      <c r="E855" s="244">
        <v>0</v>
      </c>
      <c r="F855" s="54" t="str">
        <f t="shared" si="190"/>
        <v>-</v>
      </c>
    </row>
    <row r="856" spans="1:6" ht="24" x14ac:dyDescent="0.2">
      <c r="A856" s="55">
        <v>81632</v>
      </c>
      <c r="B856" s="87" t="s">
        <v>1688</v>
      </c>
      <c r="C856" s="52" t="s">
        <v>1689</v>
      </c>
      <c r="D856" s="244">
        <v>0</v>
      </c>
      <c r="E856" s="244">
        <v>0</v>
      </c>
      <c r="F856" s="54" t="str">
        <f t="shared" si="190"/>
        <v>-</v>
      </c>
    </row>
    <row r="857" spans="1:6" ht="12.75" customHeight="1" x14ac:dyDescent="0.2">
      <c r="A857" s="55">
        <v>81641</v>
      </c>
      <c r="B857" s="87" t="s">
        <v>1690</v>
      </c>
      <c r="C857" s="52" t="s">
        <v>1691</v>
      </c>
      <c r="D857" s="244">
        <v>0</v>
      </c>
      <c r="E857" s="244">
        <v>0</v>
      </c>
      <c r="F857" s="54" t="str">
        <f t="shared" si="190"/>
        <v>-</v>
      </c>
    </row>
    <row r="858" spans="1:6" ht="12.75" customHeight="1" x14ac:dyDescent="0.2">
      <c r="A858" s="55">
        <v>81642</v>
      </c>
      <c r="B858" s="87" t="s">
        <v>1692</v>
      </c>
      <c r="C858" s="52" t="s">
        <v>1693</v>
      </c>
      <c r="D858" s="244">
        <v>0</v>
      </c>
      <c r="E858" s="244">
        <v>0</v>
      </c>
      <c r="F858" s="54" t="str">
        <f t="shared" si="190"/>
        <v>-</v>
      </c>
    </row>
    <row r="859" spans="1:6" ht="12.75" customHeight="1" x14ac:dyDescent="0.2">
      <c r="A859" s="55">
        <v>81711</v>
      </c>
      <c r="B859" s="87" t="s">
        <v>1694</v>
      </c>
      <c r="C859" s="52" t="s">
        <v>1695</v>
      </c>
      <c r="D859" s="244">
        <v>0</v>
      </c>
      <c r="E859" s="244">
        <v>0</v>
      </c>
      <c r="F859" s="54" t="str">
        <f t="shared" si="190"/>
        <v>-</v>
      </c>
    </row>
    <row r="860" spans="1:6" ht="12.75" customHeight="1" x14ac:dyDescent="0.2">
      <c r="A860" s="55">
        <v>81712</v>
      </c>
      <c r="B860" s="87" t="s">
        <v>1696</v>
      </c>
      <c r="C860" s="52" t="s">
        <v>1697</v>
      </c>
      <c r="D860" s="244">
        <v>0</v>
      </c>
      <c r="E860" s="244">
        <v>0</v>
      </c>
      <c r="F860" s="54" t="str">
        <f t="shared" si="190"/>
        <v>-</v>
      </c>
    </row>
    <row r="861" spans="1:6" ht="12.75" customHeight="1" x14ac:dyDescent="0.2">
      <c r="A861" s="55">
        <v>81721</v>
      </c>
      <c r="B861" s="87" t="s">
        <v>1698</v>
      </c>
      <c r="C861" s="52" t="s">
        <v>1699</v>
      </c>
      <c r="D861" s="244">
        <v>0</v>
      </c>
      <c r="E861" s="244">
        <v>0</v>
      </c>
      <c r="F861" s="54" t="str">
        <f t="shared" si="190"/>
        <v>-</v>
      </c>
    </row>
    <row r="862" spans="1:6" ht="12.75" customHeight="1" x14ac:dyDescent="0.2">
      <c r="A862" s="55">
        <v>81722</v>
      </c>
      <c r="B862" s="87" t="s">
        <v>1700</v>
      </c>
      <c r="C862" s="52" t="s">
        <v>1701</v>
      </c>
      <c r="D862" s="244">
        <v>0</v>
      </c>
      <c r="E862" s="244">
        <v>0</v>
      </c>
      <c r="F862" s="54" t="str">
        <f t="shared" si="190"/>
        <v>-</v>
      </c>
    </row>
    <row r="863" spans="1:6" ht="12.75" customHeight="1" x14ac:dyDescent="0.2">
      <c r="A863" s="55">
        <v>81731</v>
      </c>
      <c r="B863" s="87" t="s">
        <v>1702</v>
      </c>
      <c r="C863" s="52" t="s">
        <v>1703</v>
      </c>
      <c r="D863" s="244">
        <v>0</v>
      </c>
      <c r="E863" s="244">
        <v>0</v>
      </c>
      <c r="F863" s="54" t="str">
        <f t="shared" si="190"/>
        <v>-</v>
      </c>
    </row>
    <row r="864" spans="1:6" ht="12.75" customHeight="1" x14ac:dyDescent="0.2">
      <c r="A864" s="55">
        <v>81732</v>
      </c>
      <c r="B864" s="87" t="s">
        <v>1704</v>
      </c>
      <c r="C864" s="52" t="s">
        <v>1705</v>
      </c>
      <c r="D864" s="244">
        <v>0</v>
      </c>
      <c r="E864" s="244">
        <v>0</v>
      </c>
      <c r="F864" s="54" t="str">
        <f t="shared" si="190"/>
        <v>-</v>
      </c>
    </row>
    <row r="865" spans="1:6" ht="12.75" customHeight="1" x14ac:dyDescent="0.2">
      <c r="A865" s="55">
        <v>81741</v>
      </c>
      <c r="B865" s="87" t="s">
        <v>1706</v>
      </c>
      <c r="C865" s="52" t="s">
        <v>1707</v>
      </c>
      <c r="D865" s="244">
        <v>0</v>
      </c>
      <c r="E865" s="244">
        <v>0</v>
      </c>
      <c r="F865" s="54" t="str">
        <f t="shared" si="190"/>
        <v>-</v>
      </c>
    </row>
    <row r="866" spans="1:6" ht="12.75" customHeight="1" x14ac:dyDescent="0.2">
      <c r="A866" s="55">
        <v>81742</v>
      </c>
      <c r="B866" s="87" t="s">
        <v>1708</v>
      </c>
      <c r="C866" s="52" t="s">
        <v>1709</v>
      </c>
      <c r="D866" s="244">
        <v>0</v>
      </c>
      <c r="E866" s="244">
        <v>0</v>
      </c>
      <c r="F866" s="54" t="str">
        <f t="shared" si="190"/>
        <v>-</v>
      </c>
    </row>
    <row r="867" spans="1:6" ht="12.75" customHeight="1" x14ac:dyDescent="0.2">
      <c r="A867" s="55">
        <v>81751</v>
      </c>
      <c r="B867" s="87" t="s">
        <v>1710</v>
      </c>
      <c r="C867" s="52" t="s">
        <v>1711</v>
      </c>
      <c r="D867" s="244">
        <v>0</v>
      </c>
      <c r="E867" s="244">
        <v>0</v>
      </c>
      <c r="F867" s="54" t="str">
        <f t="shared" si="190"/>
        <v>-</v>
      </c>
    </row>
    <row r="868" spans="1:6" ht="12.75" customHeight="1" x14ac:dyDescent="0.2">
      <c r="A868" s="55">
        <v>81752</v>
      </c>
      <c r="B868" s="87" t="s">
        <v>1712</v>
      </c>
      <c r="C868" s="52" t="s">
        <v>1713</v>
      </c>
      <c r="D868" s="244">
        <v>0</v>
      </c>
      <c r="E868" s="244">
        <v>0</v>
      </c>
      <c r="F868" s="54" t="str">
        <f t="shared" si="190"/>
        <v>-</v>
      </c>
    </row>
    <row r="869" spans="1:6" ht="24" x14ac:dyDescent="0.2">
      <c r="A869" s="55">
        <v>81761</v>
      </c>
      <c r="B869" s="234" t="s">
        <v>1714</v>
      </c>
      <c r="C869" s="52" t="s">
        <v>1715</v>
      </c>
      <c r="D869" s="244">
        <v>0</v>
      </c>
      <c r="E869" s="244">
        <v>0</v>
      </c>
      <c r="F869" s="54" t="str">
        <f t="shared" si="190"/>
        <v>-</v>
      </c>
    </row>
    <row r="870" spans="1:6" ht="24" x14ac:dyDescent="0.2">
      <c r="A870" s="55">
        <v>81762</v>
      </c>
      <c r="B870" s="234" t="s">
        <v>1716</v>
      </c>
      <c r="C870" s="52" t="s">
        <v>1717</v>
      </c>
      <c r="D870" s="244">
        <v>0</v>
      </c>
      <c r="E870" s="244">
        <v>0</v>
      </c>
      <c r="F870" s="54" t="str">
        <f t="shared" si="190"/>
        <v>-</v>
      </c>
    </row>
    <row r="871" spans="1:6" ht="24" x14ac:dyDescent="0.2">
      <c r="A871" s="55">
        <v>81771</v>
      </c>
      <c r="B871" s="87" t="s">
        <v>1718</v>
      </c>
      <c r="C871" s="52" t="s">
        <v>1719</v>
      </c>
      <c r="D871" s="244">
        <v>0</v>
      </c>
      <c r="E871" s="244">
        <v>0</v>
      </c>
      <c r="F871" s="54" t="str">
        <f t="shared" si="190"/>
        <v>-</v>
      </c>
    </row>
    <row r="872" spans="1:6" ht="24" x14ac:dyDescent="0.2">
      <c r="A872" s="55">
        <v>81772</v>
      </c>
      <c r="B872" s="87" t="s">
        <v>1720</v>
      </c>
      <c r="C872" s="52" t="s">
        <v>1721</v>
      </c>
      <c r="D872" s="244">
        <v>0</v>
      </c>
      <c r="E872" s="244">
        <v>0</v>
      </c>
      <c r="F872" s="54" t="str">
        <f t="shared" si="190"/>
        <v>-</v>
      </c>
    </row>
    <row r="873" spans="1:6" ht="12.75" customHeight="1" x14ac:dyDescent="0.2">
      <c r="A873" s="55">
        <v>82412</v>
      </c>
      <c r="B873" s="87" t="s">
        <v>1722</v>
      </c>
      <c r="C873" s="52" t="s">
        <v>1723</v>
      </c>
      <c r="D873" s="244">
        <v>0</v>
      </c>
      <c r="E873" s="244">
        <v>0</v>
      </c>
      <c r="F873" s="54" t="str">
        <f t="shared" si="190"/>
        <v>-</v>
      </c>
    </row>
    <row r="874" spans="1:6" ht="12.75" customHeight="1" x14ac:dyDescent="0.2">
      <c r="A874" s="55">
        <v>84132</v>
      </c>
      <c r="B874" s="87" t="s">
        <v>1724</v>
      </c>
      <c r="C874" s="52" t="s">
        <v>1725</v>
      </c>
      <c r="D874" s="244">
        <v>0</v>
      </c>
      <c r="E874" s="244">
        <v>0</v>
      </c>
      <c r="F874" s="54" t="str">
        <f t="shared" si="190"/>
        <v>-</v>
      </c>
    </row>
    <row r="875" spans="1:6" ht="12.75" customHeight="1" x14ac:dyDescent="0.2">
      <c r="A875" s="55">
        <v>84142</v>
      </c>
      <c r="B875" s="87" t="s">
        <v>1726</v>
      </c>
      <c r="C875" s="52" t="s">
        <v>1727</v>
      </c>
      <c r="D875" s="244">
        <v>0</v>
      </c>
      <c r="E875" s="244">
        <v>0</v>
      </c>
      <c r="F875" s="54" t="str">
        <f t="shared" si="190"/>
        <v>-</v>
      </c>
    </row>
    <row r="876" spans="1:6" ht="12.75" customHeight="1" x14ac:dyDescent="0.2">
      <c r="A876" s="55">
        <v>84152</v>
      </c>
      <c r="B876" s="87" t="s">
        <v>1728</v>
      </c>
      <c r="C876" s="52" t="s">
        <v>1729</v>
      </c>
      <c r="D876" s="244">
        <v>0</v>
      </c>
      <c r="E876" s="244">
        <v>0</v>
      </c>
      <c r="F876" s="54" t="str">
        <f t="shared" si="190"/>
        <v>-</v>
      </c>
    </row>
    <row r="877" spans="1:6" ht="12.75" customHeight="1" x14ac:dyDescent="0.2">
      <c r="A877" s="55">
        <v>84162</v>
      </c>
      <c r="B877" s="87" t="s">
        <v>1730</v>
      </c>
      <c r="C877" s="52" t="s">
        <v>1731</v>
      </c>
      <c r="D877" s="244">
        <v>0</v>
      </c>
      <c r="E877" s="244">
        <v>0</v>
      </c>
      <c r="F877" s="54" t="str">
        <f t="shared" si="190"/>
        <v>-</v>
      </c>
    </row>
    <row r="878" spans="1:6" ht="12.75" customHeight="1" x14ac:dyDescent="0.2">
      <c r="A878" s="55">
        <v>84221</v>
      </c>
      <c r="B878" s="87" t="s">
        <v>1732</v>
      </c>
      <c r="C878" s="52" t="s">
        <v>1733</v>
      </c>
      <c r="D878" s="244">
        <v>0</v>
      </c>
      <c r="E878" s="244">
        <v>0</v>
      </c>
      <c r="F878" s="54" t="str">
        <f t="shared" si="190"/>
        <v>-</v>
      </c>
    </row>
    <row r="879" spans="1:6" ht="12.75" customHeight="1" x14ac:dyDescent="0.2">
      <c r="A879" s="55">
        <v>84222</v>
      </c>
      <c r="B879" s="87" t="s">
        <v>1734</v>
      </c>
      <c r="C879" s="52" t="s">
        <v>1735</v>
      </c>
      <c r="D879" s="244">
        <v>0</v>
      </c>
      <c r="E879" s="244">
        <v>0</v>
      </c>
      <c r="F879" s="54" t="str">
        <f t="shared" si="190"/>
        <v>-</v>
      </c>
    </row>
    <row r="880" spans="1:6" ht="12.75" customHeight="1" x14ac:dyDescent="0.2">
      <c r="A880" s="55" t="s">
        <v>1736</v>
      </c>
      <c r="B880" s="87" t="s">
        <v>1737</v>
      </c>
      <c r="C880" s="52" t="s">
        <v>1736</v>
      </c>
      <c r="D880" s="244">
        <v>0</v>
      </c>
      <c r="E880" s="244">
        <v>0</v>
      </c>
      <c r="F880" s="54" t="str">
        <f t="shared" si="190"/>
        <v>-</v>
      </c>
    </row>
    <row r="881" spans="1:6" ht="12.75" customHeight="1" x14ac:dyDescent="0.2">
      <c r="A881" s="55">
        <v>84232</v>
      </c>
      <c r="B881" s="87" t="s">
        <v>1738</v>
      </c>
      <c r="C881" s="52" t="s">
        <v>1739</v>
      </c>
      <c r="D881" s="244">
        <v>0</v>
      </c>
      <c r="E881" s="244">
        <v>0</v>
      </c>
      <c r="F881" s="54" t="str">
        <f t="shared" si="190"/>
        <v>-</v>
      </c>
    </row>
    <row r="882" spans="1:6" ht="24" x14ac:dyDescent="0.2">
      <c r="A882" s="55">
        <v>84242</v>
      </c>
      <c r="B882" s="87" t="s">
        <v>1740</v>
      </c>
      <c r="C882" s="52" t="s">
        <v>1741</v>
      </c>
      <c r="D882" s="244">
        <v>0</v>
      </c>
      <c r="E882" s="244">
        <v>0</v>
      </c>
      <c r="F882" s="54" t="str">
        <f t="shared" si="190"/>
        <v>-</v>
      </c>
    </row>
    <row r="883" spans="1:6" ht="24" x14ac:dyDescent="0.2">
      <c r="A883" s="55" t="s">
        <v>1742</v>
      </c>
      <c r="B883" s="87" t="s">
        <v>1743</v>
      </c>
      <c r="C883" s="52" t="s">
        <v>1742</v>
      </c>
      <c r="D883" s="244">
        <v>0</v>
      </c>
      <c r="E883" s="244">
        <v>0</v>
      </c>
      <c r="F883" s="54" t="str">
        <f t="shared" si="190"/>
        <v>-</v>
      </c>
    </row>
    <row r="884" spans="1:6" ht="12.75" customHeight="1" x14ac:dyDescent="0.2">
      <c r="A884" s="55">
        <v>84312</v>
      </c>
      <c r="B884" s="87" t="s">
        <v>1744</v>
      </c>
      <c r="C884" s="52" t="s">
        <v>1745</v>
      </c>
      <c r="D884" s="244">
        <v>0</v>
      </c>
      <c r="E884" s="244">
        <v>0</v>
      </c>
      <c r="F884" s="54" t="str">
        <f t="shared" si="190"/>
        <v>-</v>
      </c>
    </row>
    <row r="885" spans="1:6" ht="24" x14ac:dyDescent="0.2">
      <c r="A885" s="55">
        <v>84431</v>
      </c>
      <c r="B885" s="87" t="s">
        <v>1746</v>
      </c>
      <c r="C885" s="52" t="s">
        <v>1747</v>
      </c>
      <c r="D885" s="244">
        <v>13500000</v>
      </c>
      <c r="E885" s="244">
        <v>0</v>
      </c>
      <c r="F885" s="54">
        <f t="shared" si="190"/>
        <v>0</v>
      </c>
    </row>
    <row r="886" spans="1:6" ht="24" x14ac:dyDescent="0.2">
      <c r="A886" s="55">
        <v>84432</v>
      </c>
      <c r="B886" s="87" t="s">
        <v>1748</v>
      </c>
      <c r="C886" s="52" t="s">
        <v>1749</v>
      </c>
      <c r="D886" s="244">
        <v>37269692</v>
      </c>
      <c r="E886" s="244">
        <v>25562033.899999999</v>
      </c>
      <c r="F886" s="54">
        <f t="shared" si="190"/>
        <v>68.586651856419962</v>
      </c>
    </row>
    <row r="887" spans="1:6" ht="24" x14ac:dyDescent="0.2">
      <c r="A887" s="55" t="s">
        <v>1750</v>
      </c>
      <c r="B887" s="87" t="s">
        <v>1751</v>
      </c>
      <c r="C887" s="52" t="s">
        <v>1750</v>
      </c>
      <c r="D887" s="244">
        <v>0</v>
      </c>
      <c r="E887" s="244">
        <v>0</v>
      </c>
      <c r="F887" s="54" t="str">
        <f t="shared" si="190"/>
        <v>-</v>
      </c>
    </row>
    <row r="888" spans="1:6" ht="24" x14ac:dyDescent="0.2">
      <c r="A888" s="55">
        <v>84442</v>
      </c>
      <c r="B888" s="87" t="s">
        <v>1752</v>
      </c>
      <c r="C888" s="52" t="s">
        <v>1753</v>
      </c>
      <c r="D888" s="244">
        <v>0</v>
      </c>
      <c r="E888" s="244">
        <v>0</v>
      </c>
      <c r="F888" s="54" t="str">
        <f t="shared" si="190"/>
        <v>-</v>
      </c>
    </row>
    <row r="889" spans="1:6" ht="24" x14ac:dyDescent="0.2">
      <c r="A889" s="55">
        <v>84452</v>
      </c>
      <c r="B889" s="234" t="s">
        <v>1754</v>
      </c>
      <c r="C889" s="52" t="s">
        <v>1755</v>
      </c>
      <c r="D889" s="244">
        <v>0</v>
      </c>
      <c r="E889" s="244">
        <v>0</v>
      </c>
      <c r="F889" s="54" t="str">
        <f t="shared" si="190"/>
        <v>-</v>
      </c>
    </row>
    <row r="890" spans="1:6" ht="24" x14ac:dyDescent="0.2">
      <c r="A890" s="55" t="s">
        <v>1756</v>
      </c>
      <c r="B890" s="234" t="s">
        <v>1757</v>
      </c>
      <c r="C890" s="52" t="s">
        <v>1756</v>
      </c>
      <c r="D890" s="244">
        <v>0</v>
      </c>
      <c r="E890" s="244">
        <v>0</v>
      </c>
      <c r="F890" s="54" t="str">
        <f t="shared" si="190"/>
        <v>-</v>
      </c>
    </row>
    <row r="891" spans="1:6" ht="12.75" customHeight="1" x14ac:dyDescent="0.2">
      <c r="A891" s="55">
        <v>84461</v>
      </c>
      <c r="B891" s="87" t="s">
        <v>1758</v>
      </c>
      <c r="C891" s="52" t="s">
        <v>1759</v>
      </c>
      <c r="D891" s="244">
        <v>0</v>
      </c>
      <c r="E891" s="244">
        <v>0</v>
      </c>
      <c r="F891" s="54" t="str">
        <f t="shared" si="190"/>
        <v>-</v>
      </c>
    </row>
    <row r="892" spans="1:6" ht="12.75" customHeight="1" x14ac:dyDescent="0.2">
      <c r="A892" s="55">
        <v>84462</v>
      </c>
      <c r="B892" s="87" t="s">
        <v>1760</v>
      </c>
      <c r="C892" s="52" t="s">
        <v>1761</v>
      </c>
      <c r="D892" s="244">
        <v>0</v>
      </c>
      <c r="E892" s="244">
        <v>0</v>
      </c>
      <c r="F892" s="54" t="str">
        <f t="shared" si="190"/>
        <v>-</v>
      </c>
    </row>
    <row r="893" spans="1:6" ht="12.75" customHeight="1" x14ac:dyDescent="0.2">
      <c r="A893" s="55" t="s">
        <v>1762</v>
      </c>
      <c r="B893" s="87" t="s">
        <v>1763</v>
      </c>
      <c r="C893" s="52" t="s">
        <v>1762</v>
      </c>
      <c r="D893" s="244">
        <v>0</v>
      </c>
      <c r="E893" s="244">
        <v>0</v>
      </c>
      <c r="F893" s="54" t="str">
        <f t="shared" si="190"/>
        <v>-</v>
      </c>
    </row>
    <row r="894" spans="1:6" ht="12.75" customHeight="1" x14ac:dyDescent="0.2">
      <c r="A894" s="55">
        <v>84472</v>
      </c>
      <c r="B894" s="87" t="s">
        <v>1764</v>
      </c>
      <c r="C894" s="52" t="s">
        <v>1765</v>
      </c>
      <c r="D894" s="244">
        <v>0</v>
      </c>
      <c r="E894" s="244">
        <v>0</v>
      </c>
      <c r="F894" s="54" t="str">
        <f t="shared" si="190"/>
        <v>-</v>
      </c>
    </row>
    <row r="895" spans="1:6" ht="12.75" customHeight="1" x14ac:dyDescent="0.2">
      <c r="A895" s="55">
        <v>84482</v>
      </c>
      <c r="B895" s="87" t="s">
        <v>1766</v>
      </c>
      <c r="C895" s="52" t="s">
        <v>1767</v>
      </c>
      <c r="D895" s="244">
        <v>0</v>
      </c>
      <c r="E895" s="244">
        <v>0</v>
      </c>
      <c r="F895" s="54" t="str">
        <f t="shared" si="190"/>
        <v>-</v>
      </c>
    </row>
    <row r="896" spans="1:6" ht="12.75" customHeight="1" x14ac:dyDescent="0.2">
      <c r="A896" s="55" t="s">
        <v>1768</v>
      </c>
      <c r="B896" s="87" t="s">
        <v>1769</v>
      </c>
      <c r="C896" s="52" t="s">
        <v>1768</v>
      </c>
      <c r="D896" s="244">
        <v>0</v>
      </c>
      <c r="E896" s="244">
        <v>0</v>
      </c>
      <c r="F896" s="54" t="str">
        <f t="shared" si="190"/>
        <v>-</v>
      </c>
    </row>
    <row r="897" spans="1:6" ht="24" x14ac:dyDescent="0.2">
      <c r="A897" s="55">
        <v>84532</v>
      </c>
      <c r="B897" s="87" t="s">
        <v>1770</v>
      </c>
      <c r="C897" s="52" t="s">
        <v>1771</v>
      </c>
      <c r="D897" s="244">
        <v>0</v>
      </c>
      <c r="E897" s="244">
        <v>0</v>
      </c>
      <c r="F897" s="54" t="str">
        <f t="shared" si="190"/>
        <v>-</v>
      </c>
    </row>
    <row r="898" spans="1:6" ht="12.75" customHeight="1" x14ac:dyDescent="0.2">
      <c r="A898" s="55">
        <v>84542</v>
      </c>
      <c r="B898" s="87" t="s">
        <v>1772</v>
      </c>
      <c r="C898" s="52" t="s">
        <v>1773</v>
      </c>
      <c r="D898" s="244">
        <v>0</v>
      </c>
      <c r="E898" s="244">
        <v>0</v>
      </c>
      <c r="F898" s="54" t="str">
        <f t="shared" si="190"/>
        <v>-</v>
      </c>
    </row>
    <row r="899" spans="1:6" ht="12.75" customHeight="1" x14ac:dyDescent="0.2">
      <c r="A899" s="55">
        <v>84552</v>
      </c>
      <c r="B899" s="87" t="s">
        <v>1774</v>
      </c>
      <c r="C899" s="52" t="s">
        <v>1775</v>
      </c>
      <c r="D899" s="244">
        <v>0</v>
      </c>
      <c r="E899" s="244">
        <v>0</v>
      </c>
      <c r="F899" s="54" t="str">
        <f t="shared" si="190"/>
        <v>-</v>
      </c>
    </row>
    <row r="900" spans="1:6" ht="12.75" customHeight="1" x14ac:dyDescent="0.2">
      <c r="A900" s="55">
        <v>84711</v>
      </c>
      <c r="B900" s="87" t="s">
        <v>1776</v>
      </c>
      <c r="C900" s="52" t="s">
        <v>1777</v>
      </c>
      <c r="D900" s="244">
        <v>0</v>
      </c>
      <c r="E900" s="244">
        <v>0</v>
      </c>
      <c r="F900" s="54" t="str">
        <f t="shared" si="190"/>
        <v>-</v>
      </c>
    </row>
    <row r="901" spans="1:6" ht="12.75" customHeight="1" x14ac:dyDescent="0.2">
      <c r="A901" s="55">
        <v>84712</v>
      </c>
      <c r="B901" s="87" t="s">
        <v>1778</v>
      </c>
      <c r="C901" s="52" t="s">
        <v>1779</v>
      </c>
      <c r="D901" s="244">
        <v>0</v>
      </c>
      <c r="E901" s="244">
        <v>0</v>
      </c>
      <c r="F901" s="54" t="str">
        <f t="shared" si="190"/>
        <v>-</v>
      </c>
    </row>
    <row r="902" spans="1:6" ht="12.75" customHeight="1" x14ac:dyDescent="0.2">
      <c r="A902" s="55">
        <v>84721</v>
      </c>
      <c r="B902" s="87" t="s">
        <v>1780</v>
      </c>
      <c r="C902" s="52" t="s">
        <v>1781</v>
      </c>
      <c r="D902" s="244">
        <v>0</v>
      </c>
      <c r="E902" s="244">
        <v>0</v>
      </c>
      <c r="F902" s="54" t="str">
        <f t="shared" si="190"/>
        <v>-</v>
      </c>
    </row>
    <row r="903" spans="1:6" ht="12.75" customHeight="1" x14ac:dyDescent="0.2">
      <c r="A903" s="55">
        <v>84722</v>
      </c>
      <c r="B903" s="87" t="s">
        <v>1782</v>
      </c>
      <c r="C903" s="52" t="s">
        <v>1783</v>
      </c>
      <c r="D903" s="244">
        <v>0</v>
      </c>
      <c r="E903" s="244">
        <v>0</v>
      </c>
      <c r="F903" s="54" t="str">
        <f t="shared" si="190"/>
        <v>-</v>
      </c>
    </row>
    <row r="904" spans="1:6" ht="12.75" customHeight="1" x14ac:dyDescent="0.2">
      <c r="A904" s="55">
        <v>84731</v>
      </c>
      <c r="B904" s="87" t="s">
        <v>1784</v>
      </c>
      <c r="C904" s="52" t="s">
        <v>1785</v>
      </c>
      <c r="D904" s="244">
        <v>0</v>
      </c>
      <c r="E904" s="244">
        <v>0</v>
      </c>
      <c r="F904" s="54" t="str">
        <f t="shared" si="190"/>
        <v>-</v>
      </c>
    </row>
    <row r="905" spans="1:6" ht="12.75" customHeight="1" x14ac:dyDescent="0.2">
      <c r="A905" s="55">
        <v>84732</v>
      </c>
      <c r="B905" s="87" t="s">
        <v>1786</v>
      </c>
      <c r="C905" s="52" t="s">
        <v>1787</v>
      </c>
      <c r="D905" s="244">
        <v>0</v>
      </c>
      <c r="E905" s="244">
        <v>0</v>
      </c>
      <c r="F905" s="54" t="str">
        <f t="shared" si="190"/>
        <v>-</v>
      </c>
    </row>
    <row r="906" spans="1:6" ht="12.75" customHeight="1" x14ac:dyDescent="0.2">
      <c r="A906" s="55">
        <v>84741</v>
      </c>
      <c r="B906" s="87" t="s">
        <v>1788</v>
      </c>
      <c r="C906" s="52" t="s">
        <v>1789</v>
      </c>
      <c r="D906" s="244">
        <v>0</v>
      </c>
      <c r="E906" s="244">
        <v>0</v>
      </c>
      <c r="F906" s="54" t="str">
        <f t="shared" si="190"/>
        <v>-</v>
      </c>
    </row>
    <row r="907" spans="1:6" ht="12.75" customHeight="1" x14ac:dyDescent="0.2">
      <c r="A907" s="55">
        <v>84742</v>
      </c>
      <c r="B907" s="87" t="s">
        <v>1790</v>
      </c>
      <c r="C907" s="52" t="s">
        <v>1791</v>
      </c>
      <c r="D907" s="244">
        <v>0</v>
      </c>
      <c r="E907" s="244">
        <v>0</v>
      </c>
      <c r="F907" s="54" t="str">
        <f t="shared" si="190"/>
        <v>-</v>
      </c>
    </row>
    <row r="908" spans="1:6" ht="12.75" customHeight="1" x14ac:dyDescent="0.2">
      <c r="A908" s="55">
        <v>84751</v>
      </c>
      <c r="B908" s="87" t="s">
        <v>1792</v>
      </c>
      <c r="C908" s="52" t="s">
        <v>1793</v>
      </c>
      <c r="D908" s="244">
        <v>0</v>
      </c>
      <c r="E908" s="244">
        <v>0</v>
      </c>
      <c r="F908" s="54" t="str">
        <f t="shared" si="190"/>
        <v>-</v>
      </c>
    </row>
    <row r="909" spans="1:6" ht="12.75" customHeight="1" x14ac:dyDescent="0.2">
      <c r="A909" s="55">
        <v>84752</v>
      </c>
      <c r="B909" s="87" t="s">
        <v>1794</v>
      </c>
      <c r="C909" s="52" t="s">
        <v>1795</v>
      </c>
      <c r="D909" s="244">
        <v>0</v>
      </c>
      <c r="E909" s="244">
        <v>0</v>
      </c>
      <c r="F909" s="54" t="str">
        <f t="shared" si="190"/>
        <v>-</v>
      </c>
    </row>
    <row r="910" spans="1:6" ht="24" x14ac:dyDescent="0.2">
      <c r="A910" s="55">
        <v>84761</v>
      </c>
      <c r="B910" s="234" t="s">
        <v>1796</v>
      </c>
      <c r="C910" s="52" t="s">
        <v>1797</v>
      </c>
      <c r="D910" s="244">
        <v>0</v>
      </c>
      <c r="E910" s="244">
        <v>0</v>
      </c>
      <c r="F910" s="54" t="str">
        <f t="shared" si="190"/>
        <v>-</v>
      </c>
    </row>
    <row r="911" spans="1:6" ht="24" x14ac:dyDescent="0.2">
      <c r="A911" s="55">
        <v>84762</v>
      </c>
      <c r="B911" s="234" t="s">
        <v>1798</v>
      </c>
      <c r="C911" s="52" t="s">
        <v>1799</v>
      </c>
      <c r="D911" s="244">
        <v>0</v>
      </c>
      <c r="E911" s="244">
        <v>0</v>
      </c>
      <c r="F911" s="54" t="str">
        <f t="shared" si="190"/>
        <v>-</v>
      </c>
    </row>
    <row r="912" spans="1:6" ht="24" x14ac:dyDescent="0.2">
      <c r="A912" s="55" t="s">
        <v>1800</v>
      </c>
      <c r="B912" s="87" t="s">
        <v>1801</v>
      </c>
      <c r="C912" s="52" t="s">
        <v>1800</v>
      </c>
      <c r="D912" s="244">
        <v>0</v>
      </c>
      <c r="E912" s="244">
        <v>0</v>
      </c>
      <c r="F912" s="54" t="str">
        <f t="shared" si="190"/>
        <v>-</v>
      </c>
    </row>
    <row r="913" spans="1:6" ht="24" x14ac:dyDescent="0.2">
      <c r="A913" s="55" t="s">
        <v>1802</v>
      </c>
      <c r="B913" s="87" t="s">
        <v>1803</v>
      </c>
      <c r="C913" s="52" t="s">
        <v>1802</v>
      </c>
      <c r="D913" s="244">
        <v>0</v>
      </c>
      <c r="E913" s="244">
        <v>0</v>
      </c>
      <c r="F913" s="54" t="str">
        <f t="shared" si="190"/>
        <v>-</v>
      </c>
    </row>
    <row r="914" spans="1:6" ht="12.75" customHeight="1" x14ac:dyDescent="0.2">
      <c r="A914" s="55">
        <v>85412</v>
      </c>
      <c r="B914" s="87" t="s">
        <v>1804</v>
      </c>
      <c r="C914" s="52" t="s">
        <v>1805</v>
      </c>
      <c r="D914" s="244">
        <v>0</v>
      </c>
      <c r="E914" s="244">
        <v>0</v>
      </c>
      <c r="F914" s="54" t="str">
        <f t="shared" si="190"/>
        <v>-</v>
      </c>
    </row>
    <row r="915" spans="1:6" ht="24" x14ac:dyDescent="0.2">
      <c r="A915" s="55">
        <v>51212</v>
      </c>
      <c r="B915" s="234" t="s">
        <v>1806</v>
      </c>
      <c r="C915" s="52" t="s">
        <v>1807</v>
      </c>
      <c r="D915" s="244">
        <v>2385900</v>
      </c>
      <c r="E915" s="244">
        <v>2460700</v>
      </c>
      <c r="F915" s="54">
        <f t="shared" si="190"/>
        <v>103.13508529276166</v>
      </c>
    </row>
    <row r="916" spans="1:6" ht="12.75" customHeight="1" x14ac:dyDescent="0.2">
      <c r="A916" s="55">
        <v>51322</v>
      </c>
      <c r="B916" s="87" t="s">
        <v>1808</v>
      </c>
      <c r="C916" s="52" t="s">
        <v>1809</v>
      </c>
      <c r="D916" s="244">
        <v>0</v>
      </c>
      <c r="E916" s="244">
        <v>0</v>
      </c>
      <c r="F916" s="54" t="str">
        <f t="shared" si="190"/>
        <v>-</v>
      </c>
    </row>
    <row r="917" spans="1:6" ht="12.75" customHeight="1" x14ac:dyDescent="0.2">
      <c r="A917" s="55">
        <v>51332</v>
      </c>
      <c r="B917" s="87" t="s">
        <v>1810</v>
      </c>
      <c r="C917" s="52" t="s">
        <v>1811</v>
      </c>
      <c r="D917" s="244">
        <v>0</v>
      </c>
      <c r="E917" s="244">
        <v>0</v>
      </c>
      <c r="F917" s="54" t="str">
        <f t="shared" si="190"/>
        <v>-</v>
      </c>
    </row>
    <row r="918" spans="1:6" ht="24" x14ac:dyDescent="0.2">
      <c r="A918" s="55">
        <v>51342</v>
      </c>
      <c r="B918" s="87" t="s">
        <v>1812</v>
      </c>
      <c r="C918" s="52" t="s">
        <v>1813</v>
      </c>
      <c r="D918" s="244">
        <v>0</v>
      </c>
      <c r="E918" s="244">
        <v>0</v>
      </c>
      <c r="F918" s="54" t="str">
        <f t="shared" si="190"/>
        <v>-</v>
      </c>
    </row>
    <row r="919" spans="1:6" ht="12.75" customHeight="1" x14ac:dyDescent="0.2">
      <c r="A919" s="55">
        <v>51411</v>
      </c>
      <c r="B919" s="87" t="s">
        <v>1814</v>
      </c>
      <c r="C919" s="52" t="s">
        <v>1815</v>
      </c>
      <c r="D919" s="244">
        <v>0</v>
      </c>
      <c r="E919" s="244">
        <v>0</v>
      </c>
      <c r="F919" s="54" t="str">
        <f t="shared" si="190"/>
        <v>-</v>
      </c>
    </row>
    <row r="920" spans="1:6" ht="12.75" customHeight="1" x14ac:dyDescent="0.2">
      <c r="A920" s="55">
        <v>51412</v>
      </c>
      <c r="B920" s="87" t="s">
        <v>1816</v>
      </c>
      <c r="C920" s="52" t="s">
        <v>1817</v>
      </c>
      <c r="D920" s="244">
        <v>0</v>
      </c>
      <c r="E920" s="244">
        <v>0</v>
      </c>
      <c r="F920" s="54" t="str">
        <f t="shared" si="190"/>
        <v>-</v>
      </c>
    </row>
    <row r="921" spans="1:6" ht="24" x14ac:dyDescent="0.2">
      <c r="A921" s="55">
        <v>51532</v>
      </c>
      <c r="B921" s="87" t="s">
        <v>1818</v>
      </c>
      <c r="C921" s="52" t="s">
        <v>1819</v>
      </c>
      <c r="D921" s="244">
        <v>0</v>
      </c>
      <c r="E921" s="244">
        <v>0</v>
      </c>
      <c r="F921" s="54" t="str">
        <f t="shared" si="190"/>
        <v>-</v>
      </c>
    </row>
    <row r="922" spans="1:6" ht="24" x14ac:dyDescent="0.2">
      <c r="A922" s="55">
        <v>51542</v>
      </c>
      <c r="B922" s="87" t="s">
        <v>1820</v>
      </c>
      <c r="C922" s="52" t="s">
        <v>1821</v>
      </c>
      <c r="D922" s="244">
        <v>0</v>
      </c>
      <c r="E922" s="244">
        <v>0</v>
      </c>
      <c r="F922" s="54" t="str">
        <f t="shared" si="190"/>
        <v>-</v>
      </c>
    </row>
    <row r="923" spans="1:6" ht="24" x14ac:dyDescent="0.2">
      <c r="A923" s="55">
        <v>51552</v>
      </c>
      <c r="B923" s="234" t="s">
        <v>1822</v>
      </c>
      <c r="C923" s="52" t="s">
        <v>1823</v>
      </c>
      <c r="D923" s="244">
        <v>0</v>
      </c>
      <c r="E923" s="244">
        <v>0</v>
      </c>
      <c r="F923" s="54" t="str">
        <f t="shared" si="190"/>
        <v>-</v>
      </c>
    </row>
    <row r="924" spans="1:6" ht="24" x14ac:dyDescent="0.2">
      <c r="A924" s="55">
        <v>51631</v>
      </c>
      <c r="B924" s="87" t="s">
        <v>1824</v>
      </c>
      <c r="C924" s="52" t="s">
        <v>1825</v>
      </c>
      <c r="D924" s="244">
        <v>0</v>
      </c>
      <c r="E924" s="244">
        <v>0</v>
      </c>
      <c r="F924" s="54" t="str">
        <f t="shared" si="190"/>
        <v>-</v>
      </c>
    </row>
    <row r="925" spans="1:6" ht="24" x14ac:dyDescent="0.2">
      <c r="A925" s="55">
        <v>51632</v>
      </c>
      <c r="B925" s="87" t="s">
        <v>1826</v>
      </c>
      <c r="C925" s="52" t="s">
        <v>1827</v>
      </c>
      <c r="D925" s="244">
        <v>0</v>
      </c>
      <c r="E925" s="244">
        <v>0</v>
      </c>
      <c r="F925" s="54" t="str">
        <f t="shared" si="190"/>
        <v>-</v>
      </c>
    </row>
    <row r="926" spans="1:6" ht="12.75" customHeight="1" x14ac:dyDescent="0.2">
      <c r="A926" s="55">
        <v>51641</v>
      </c>
      <c r="B926" s="87" t="s">
        <v>1828</v>
      </c>
      <c r="C926" s="52" t="s">
        <v>1829</v>
      </c>
      <c r="D926" s="244">
        <v>0</v>
      </c>
      <c r="E926" s="244">
        <v>0</v>
      </c>
      <c r="F926" s="54" t="str">
        <f t="shared" si="190"/>
        <v>-</v>
      </c>
    </row>
    <row r="927" spans="1:6" ht="12.75" customHeight="1" x14ac:dyDescent="0.2">
      <c r="A927" s="55">
        <v>51642</v>
      </c>
      <c r="B927" s="87" t="s">
        <v>1830</v>
      </c>
      <c r="C927" s="52" t="s">
        <v>1831</v>
      </c>
      <c r="D927" s="244">
        <v>0</v>
      </c>
      <c r="E927" s="244">
        <v>0</v>
      </c>
      <c r="F927" s="54" t="str">
        <f t="shared" si="190"/>
        <v>-</v>
      </c>
    </row>
    <row r="928" spans="1:6" ht="12.75" customHeight="1" x14ac:dyDescent="0.2">
      <c r="A928" s="55">
        <v>51711</v>
      </c>
      <c r="B928" s="87" t="s">
        <v>1832</v>
      </c>
      <c r="C928" s="52" t="s">
        <v>1833</v>
      </c>
      <c r="D928" s="244">
        <v>0</v>
      </c>
      <c r="E928" s="244">
        <v>0</v>
      </c>
      <c r="F928" s="54" t="str">
        <f t="shared" si="190"/>
        <v>-</v>
      </c>
    </row>
    <row r="929" spans="1:6" ht="12.75" customHeight="1" x14ac:dyDescent="0.2">
      <c r="A929" s="55">
        <v>51712</v>
      </c>
      <c r="B929" s="87" t="s">
        <v>1834</v>
      </c>
      <c r="C929" s="52" t="s">
        <v>1835</v>
      </c>
      <c r="D929" s="244">
        <v>0</v>
      </c>
      <c r="E929" s="244">
        <v>0</v>
      </c>
      <c r="F929" s="54" t="str">
        <f t="shared" si="190"/>
        <v>-</v>
      </c>
    </row>
    <row r="930" spans="1:6" ht="12.75" customHeight="1" x14ac:dyDescent="0.2">
      <c r="A930" s="55">
        <v>51721</v>
      </c>
      <c r="B930" s="87" t="s">
        <v>1836</v>
      </c>
      <c r="C930" s="52" t="s">
        <v>1837</v>
      </c>
      <c r="D930" s="244">
        <v>0</v>
      </c>
      <c r="E930" s="244">
        <v>0</v>
      </c>
      <c r="F930" s="54" t="str">
        <f t="shared" si="190"/>
        <v>-</v>
      </c>
    </row>
    <row r="931" spans="1:6" ht="12.75" customHeight="1" x14ac:dyDescent="0.2">
      <c r="A931" s="55">
        <v>51722</v>
      </c>
      <c r="B931" s="87" t="s">
        <v>1838</v>
      </c>
      <c r="C931" s="52" t="s">
        <v>1839</v>
      </c>
      <c r="D931" s="244">
        <v>0</v>
      </c>
      <c r="E931" s="244">
        <v>0</v>
      </c>
      <c r="F931" s="54" t="str">
        <f t="shared" si="190"/>
        <v>-</v>
      </c>
    </row>
    <row r="932" spans="1:6" ht="12.75" customHeight="1" x14ac:dyDescent="0.2">
      <c r="A932" s="55">
        <v>51731</v>
      </c>
      <c r="B932" s="87" t="s">
        <v>1840</v>
      </c>
      <c r="C932" s="52" t="s">
        <v>1841</v>
      </c>
      <c r="D932" s="244">
        <v>0</v>
      </c>
      <c r="E932" s="244">
        <v>0</v>
      </c>
      <c r="F932" s="54" t="str">
        <f t="shared" si="190"/>
        <v>-</v>
      </c>
    </row>
    <row r="933" spans="1:6" ht="12.75" customHeight="1" x14ac:dyDescent="0.2">
      <c r="A933" s="55">
        <v>51732</v>
      </c>
      <c r="B933" s="87" t="s">
        <v>1842</v>
      </c>
      <c r="C933" s="52" t="s">
        <v>1843</v>
      </c>
      <c r="D933" s="244">
        <v>0</v>
      </c>
      <c r="E933" s="244">
        <v>0</v>
      </c>
      <c r="F933" s="54" t="str">
        <f t="shared" si="190"/>
        <v>-</v>
      </c>
    </row>
    <row r="934" spans="1:6" ht="12.75" customHeight="1" x14ac:dyDescent="0.2">
      <c r="A934" s="55">
        <v>51741</v>
      </c>
      <c r="B934" s="87" t="s">
        <v>1844</v>
      </c>
      <c r="C934" s="52" t="s">
        <v>1845</v>
      </c>
      <c r="D934" s="244">
        <v>0</v>
      </c>
      <c r="E934" s="244">
        <v>0</v>
      </c>
      <c r="F934" s="54" t="str">
        <f t="shared" si="190"/>
        <v>-</v>
      </c>
    </row>
    <row r="935" spans="1:6" ht="12.75" customHeight="1" x14ac:dyDescent="0.2">
      <c r="A935" s="55">
        <v>51742</v>
      </c>
      <c r="B935" s="87" t="s">
        <v>1846</v>
      </c>
      <c r="C935" s="52" t="s">
        <v>1847</v>
      </c>
      <c r="D935" s="244">
        <v>0</v>
      </c>
      <c r="E935" s="244">
        <v>0</v>
      </c>
      <c r="F935" s="54" t="str">
        <f t="shared" si="190"/>
        <v>-</v>
      </c>
    </row>
    <row r="936" spans="1:6" ht="12.75" customHeight="1" x14ac:dyDescent="0.2">
      <c r="A936" s="55">
        <v>51751</v>
      </c>
      <c r="B936" s="87" t="s">
        <v>1848</v>
      </c>
      <c r="C936" s="52" t="s">
        <v>1849</v>
      </c>
      <c r="D936" s="244">
        <v>0</v>
      </c>
      <c r="E936" s="244">
        <v>0</v>
      </c>
      <c r="F936" s="54" t="str">
        <f t="shared" si="190"/>
        <v>-</v>
      </c>
    </row>
    <row r="937" spans="1:6" ht="12.75" customHeight="1" x14ac:dyDescent="0.2">
      <c r="A937" s="55">
        <v>51752</v>
      </c>
      <c r="B937" s="87" t="s">
        <v>1850</v>
      </c>
      <c r="C937" s="52" t="s">
        <v>1851</v>
      </c>
      <c r="D937" s="244">
        <v>0</v>
      </c>
      <c r="E937" s="244">
        <v>0</v>
      </c>
      <c r="F937" s="54" t="str">
        <f t="shared" si="190"/>
        <v>-</v>
      </c>
    </row>
    <row r="938" spans="1:6" ht="24" x14ac:dyDescent="0.2">
      <c r="A938" s="55">
        <v>51761</v>
      </c>
      <c r="B938" s="87" t="s">
        <v>1852</v>
      </c>
      <c r="C938" s="52" t="s">
        <v>1853</v>
      </c>
      <c r="D938" s="244">
        <v>0</v>
      </c>
      <c r="E938" s="244">
        <v>0</v>
      </c>
      <c r="F938" s="54" t="str">
        <f t="shared" si="190"/>
        <v>-</v>
      </c>
    </row>
    <row r="939" spans="1:6" ht="24" x14ac:dyDescent="0.2">
      <c r="A939" s="55">
        <v>51762</v>
      </c>
      <c r="B939" s="87" t="s">
        <v>1854</v>
      </c>
      <c r="C939" s="52" t="s">
        <v>1855</v>
      </c>
      <c r="D939" s="244">
        <v>0</v>
      </c>
      <c r="E939" s="244">
        <v>0</v>
      </c>
      <c r="F939" s="54" t="str">
        <f t="shared" si="190"/>
        <v>-</v>
      </c>
    </row>
    <row r="940" spans="1:6" ht="24" x14ac:dyDescent="0.2">
      <c r="A940" s="55">
        <v>51771</v>
      </c>
      <c r="B940" s="87" t="s">
        <v>1856</v>
      </c>
      <c r="C940" s="52" t="s">
        <v>1857</v>
      </c>
      <c r="D940" s="244">
        <v>0</v>
      </c>
      <c r="E940" s="244">
        <v>0</v>
      </c>
      <c r="F940" s="54" t="str">
        <f t="shared" si="190"/>
        <v>-</v>
      </c>
    </row>
    <row r="941" spans="1:6" ht="24" x14ac:dyDescent="0.2">
      <c r="A941" s="55">
        <v>51772</v>
      </c>
      <c r="B941" s="87" t="s">
        <v>1858</v>
      </c>
      <c r="C941" s="52" t="s">
        <v>1859</v>
      </c>
      <c r="D941" s="244">
        <v>0</v>
      </c>
      <c r="E941" s="244">
        <v>0</v>
      </c>
      <c r="F941" s="54" t="str">
        <f t="shared" si="190"/>
        <v>-</v>
      </c>
    </row>
    <row r="942" spans="1:6" ht="24" x14ac:dyDescent="0.2">
      <c r="A942" s="55">
        <v>54132</v>
      </c>
      <c r="B942" s="87" t="s">
        <v>1860</v>
      </c>
      <c r="C942" s="52" t="s">
        <v>1861</v>
      </c>
      <c r="D942" s="244">
        <v>0</v>
      </c>
      <c r="E942" s="244">
        <v>0</v>
      </c>
      <c r="F942" s="54" t="str">
        <f t="shared" si="190"/>
        <v>-</v>
      </c>
    </row>
    <row r="943" spans="1:6" ht="24" x14ac:dyDescent="0.2">
      <c r="A943" s="55">
        <v>54142</v>
      </c>
      <c r="B943" s="87" t="s">
        <v>1862</v>
      </c>
      <c r="C943" s="52" t="s">
        <v>1863</v>
      </c>
      <c r="D943" s="244">
        <v>0</v>
      </c>
      <c r="E943" s="244">
        <v>0</v>
      </c>
      <c r="F943" s="54" t="str">
        <f t="shared" si="190"/>
        <v>-</v>
      </c>
    </row>
    <row r="944" spans="1:6" ht="12.75" customHeight="1" x14ac:dyDescent="0.2">
      <c r="A944" s="55">
        <v>54152</v>
      </c>
      <c r="B944" s="87" t="s">
        <v>1864</v>
      </c>
      <c r="C944" s="52" t="s">
        <v>1865</v>
      </c>
      <c r="D944" s="244">
        <v>0</v>
      </c>
      <c r="E944" s="244">
        <v>0</v>
      </c>
      <c r="F944" s="54" t="str">
        <f t="shared" si="190"/>
        <v>-</v>
      </c>
    </row>
    <row r="945" spans="1:6" ht="24" x14ac:dyDescent="0.2">
      <c r="A945" s="55">
        <v>54162</v>
      </c>
      <c r="B945" s="87" t="s">
        <v>1866</v>
      </c>
      <c r="C945" s="52" t="s">
        <v>1867</v>
      </c>
      <c r="D945" s="244">
        <v>0</v>
      </c>
      <c r="E945" s="244">
        <v>0</v>
      </c>
      <c r="F945" s="54" t="str">
        <f t="shared" si="190"/>
        <v>-</v>
      </c>
    </row>
    <row r="946" spans="1:6" ht="24" x14ac:dyDescent="0.2">
      <c r="A946" s="55">
        <v>54221</v>
      </c>
      <c r="B946" s="234" t="s">
        <v>1868</v>
      </c>
      <c r="C946" s="52" t="s">
        <v>1869</v>
      </c>
      <c r="D946" s="244">
        <v>0</v>
      </c>
      <c r="E946" s="244">
        <v>0</v>
      </c>
      <c r="F946" s="54" t="str">
        <f t="shared" si="190"/>
        <v>-</v>
      </c>
    </row>
    <row r="947" spans="1:6" ht="24" x14ac:dyDescent="0.2">
      <c r="A947" s="55">
        <v>54222</v>
      </c>
      <c r="B947" s="234" t="s">
        <v>1870</v>
      </c>
      <c r="C947" s="52" t="s">
        <v>1871</v>
      </c>
      <c r="D947" s="244">
        <v>0</v>
      </c>
      <c r="E947" s="244">
        <v>0</v>
      </c>
      <c r="F947" s="54" t="str">
        <f t="shared" si="190"/>
        <v>-</v>
      </c>
    </row>
    <row r="948" spans="1:6" ht="24" x14ac:dyDescent="0.2">
      <c r="A948" s="55" t="s">
        <v>1872</v>
      </c>
      <c r="B948" s="87" t="s">
        <v>1873</v>
      </c>
      <c r="C948" s="52" t="s">
        <v>1872</v>
      </c>
      <c r="D948" s="244">
        <v>0</v>
      </c>
      <c r="E948" s="244">
        <v>0</v>
      </c>
      <c r="F948" s="54" t="str">
        <f t="shared" si="190"/>
        <v>-</v>
      </c>
    </row>
    <row r="949" spans="1:6" ht="24" x14ac:dyDescent="0.2">
      <c r="A949" s="55">
        <v>54232</v>
      </c>
      <c r="B949" s="234" t="s">
        <v>1874</v>
      </c>
      <c r="C949" s="52" t="s">
        <v>1875</v>
      </c>
      <c r="D949" s="244">
        <v>0</v>
      </c>
      <c r="E949" s="244">
        <v>0</v>
      </c>
      <c r="F949" s="54" t="str">
        <f t="shared" si="190"/>
        <v>-</v>
      </c>
    </row>
    <row r="950" spans="1:6" ht="24" x14ac:dyDescent="0.2">
      <c r="A950" s="55">
        <v>54242</v>
      </c>
      <c r="B950" s="87" t="s">
        <v>1876</v>
      </c>
      <c r="C950" s="52" t="s">
        <v>1877</v>
      </c>
      <c r="D950" s="244">
        <v>0</v>
      </c>
      <c r="E950" s="244">
        <v>0</v>
      </c>
      <c r="F950" s="54" t="str">
        <f t="shared" si="190"/>
        <v>-</v>
      </c>
    </row>
    <row r="951" spans="1:6" ht="24" x14ac:dyDescent="0.2">
      <c r="A951" s="55" t="s">
        <v>1878</v>
      </c>
      <c r="B951" s="87" t="s">
        <v>1879</v>
      </c>
      <c r="C951" s="52" t="s">
        <v>1878</v>
      </c>
      <c r="D951" s="244">
        <v>0</v>
      </c>
      <c r="E951" s="244">
        <v>0</v>
      </c>
      <c r="F951" s="54" t="str">
        <f t="shared" si="190"/>
        <v>-</v>
      </c>
    </row>
    <row r="952" spans="1:6" ht="24" x14ac:dyDescent="0.2">
      <c r="A952" s="55">
        <v>54312</v>
      </c>
      <c r="B952" s="234" t="s">
        <v>1880</v>
      </c>
      <c r="C952" s="52" t="s">
        <v>1881</v>
      </c>
      <c r="D952" s="244">
        <v>0</v>
      </c>
      <c r="E952" s="244">
        <v>0</v>
      </c>
      <c r="F952" s="54" t="str">
        <f t="shared" si="190"/>
        <v>-</v>
      </c>
    </row>
    <row r="953" spans="1:6" ht="24" x14ac:dyDescent="0.2">
      <c r="A953" s="55">
        <v>54431</v>
      </c>
      <c r="B953" s="87" t="s">
        <v>1882</v>
      </c>
      <c r="C953" s="52" t="s">
        <v>1883</v>
      </c>
      <c r="D953" s="244">
        <v>0</v>
      </c>
      <c r="E953" s="244">
        <v>13500000</v>
      </c>
      <c r="F953" s="54" t="str">
        <f t="shared" si="190"/>
        <v>-</v>
      </c>
    </row>
    <row r="954" spans="1:6" ht="24" x14ac:dyDescent="0.2">
      <c r="A954" s="55">
        <v>54432</v>
      </c>
      <c r="B954" s="87" t="s">
        <v>1884</v>
      </c>
      <c r="C954" s="52" t="s">
        <v>1885</v>
      </c>
      <c r="D954" s="244">
        <v>8021566.5199999996</v>
      </c>
      <c r="E954" s="244">
        <v>8021565.3899999997</v>
      </c>
      <c r="F954" s="54">
        <f t="shared" si="190"/>
        <v>99.999985912976001</v>
      </c>
    </row>
    <row r="955" spans="1:6" ht="24" x14ac:dyDescent="0.2">
      <c r="A955" s="55" t="s">
        <v>1886</v>
      </c>
      <c r="B955" s="87" t="s">
        <v>1887</v>
      </c>
      <c r="C955" s="52" t="s">
        <v>1886</v>
      </c>
      <c r="D955" s="244">
        <v>0</v>
      </c>
      <c r="E955" s="244">
        <v>0</v>
      </c>
      <c r="F955" s="54" t="str">
        <f t="shared" si="190"/>
        <v>-</v>
      </c>
    </row>
    <row r="956" spans="1:6" ht="24" x14ac:dyDescent="0.2">
      <c r="A956" s="55">
        <v>54442</v>
      </c>
      <c r="B956" s="87" t="s">
        <v>1888</v>
      </c>
      <c r="C956" s="52" t="s">
        <v>1889</v>
      </c>
      <c r="D956" s="244">
        <v>0</v>
      </c>
      <c r="E956" s="244">
        <v>0</v>
      </c>
      <c r="F956" s="54" t="str">
        <f t="shared" si="190"/>
        <v>-</v>
      </c>
    </row>
    <row r="957" spans="1:6" ht="24" x14ac:dyDescent="0.2">
      <c r="A957" s="55">
        <v>54452</v>
      </c>
      <c r="B957" s="87" t="s">
        <v>1890</v>
      </c>
      <c r="C957" s="52" t="s">
        <v>1891</v>
      </c>
      <c r="D957" s="244">
        <v>0</v>
      </c>
      <c r="E957" s="244">
        <v>0</v>
      </c>
      <c r="F957" s="54" t="str">
        <f t="shared" si="190"/>
        <v>-</v>
      </c>
    </row>
    <row r="958" spans="1:6" ht="24" x14ac:dyDescent="0.2">
      <c r="A958" s="55" t="s">
        <v>1892</v>
      </c>
      <c r="B958" s="87" t="s">
        <v>1893</v>
      </c>
      <c r="C958" s="52" t="s">
        <v>1892</v>
      </c>
      <c r="D958" s="244">
        <v>0</v>
      </c>
      <c r="E958" s="244">
        <v>0</v>
      </c>
      <c r="F958" s="54" t="str">
        <f t="shared" si="190"/>
        <v>-</v>
      </c>
    </row>
    <row r="959" spans="1:6" ht="24" x14ac:dyDescent="0.2">
      <c r="A959" s="55">
        <v>54461</v>
      </c>
      <c r="B959" s="87" t="s">
        <v>1894</v>
      </c>
      <c r="C959" s="52" t="s">
        <v>1895</v>
      </c>
      <c r="D959" s="244">
        <v>0</v>
      </c>
      <c r="E959" s="244">
        <v>0</v>
      </c>
      <c r="F959" s="54" t="str">
        <f t="shared" si="190"/>
        <v>-</v>
      </c>
    </row>
    <row r="960" spans="1:6" ht="24" x14ac:dyDescent="0.2">
      <c r="A960" s="55">
        <v>54462</v>
      </c>
      <c r="B960" s="87" t="s">
        <v>1896</v>
      </c>
      <c r="C960" s="52" t="s">
        <v>1897</v>
      </c>
      <c r="D960" s="244">
        <v>0</v>
      </c>
      <c r="E960" s="244">
        <v>0</v>
      </c>
      <c r="F960" s="54" t="str">
        <f t="shared" si="190"/>
        <v>-</v>
      </c>
    </row>
    <row r="961" spans="1:6" ht="12.75" customHeight="1" x14ac:dyDescent="0.2">
      <c r="A961" s="55" t="s">
        <v>1898</v>
      </c>
      <c r="B961" s="87" t="s">
        <v>1899</v>
      </c>
      <c r="C961" s="52" t="s">
        <v>1898</v>
      </c>
      <c r="D961" s="244">
        <v>0</v>
      </c>
      <c r="E961" s="244">
        <v>0</v>
      </c>
      <c r="F961" s="54" t="str">
        <f t="shared" si="190"/>
        <v>-</v>
      </c>
    </row>
    <row r="962" spans="1:6" ht="24" x14ac:dyDescent="0.2">
      <c r="A962" s="55">
        <v>54472</v>
      </c>
      <c r="B962" s="234" t="s">
        <v>1900</v>
      </c>
      <c r="C962" s="52" t="s">
        <v>1901</v>
      </c>
      <c r="D962" s="244">
        <v>0</v>
      </c>
      <c r="E962" s="244">
        <v>0</v>
      </c>
      <c r="F962" s="54" t="str">
        <f t="shared" si="190"/>
        <v>-</v>
      </c>
    </row>
    <row r="963" spans="1:6" ht="24" x14ac:dyDescent="0.2">
      <c r="A963" s="55">
        <v>54482</v>
      </c>
      <c r="B963" s="234" t="s">
        <v>1902</v>
      </c>
      <c r="C963" s="52" t="s">
        <v>1903</v>
      </c>
      <c r="D963" s="244">
        <v>0</v>
      </c>
      <c r="E963" s="244">
        <v>0</v>
      </c>
      <c r="F963" s="54" t="str">
        <f t="shared" si="190"/>
        <v>-</v>
      </c>
    </row>
    <row r="964" spans="1:6" ht="24" x14ac:dyDescent="0.2">
      <c r="A964" s="55" t="s">
        <v>1904</v>
      </c>
      <c r="B964" s="234" t="s">
        <v>1905</v>
      </c>
      <c r="C964" s="52" t="s">
        <v>1904</v>
      </c>
      <c r="D964" s="244">
        <v>0</v>
      </c>
      <c r="E964" s="244">
        <v>0</v>
      </c>
      <c r="F964" s="54" t="str">
        <f t="shared" si="190"/>
        <v>-</v>
      </c>
    </row>
    <row r="965" spans="1:6" ht="24" x14ac:dyDescent="0.2">
      <c r="A965" s="55">
        <v>54532</v>
      </c>
      <c r="B965" s="87" t="s">
        <v>1906</v>
      </c>
      <c r="C965" s="52" t="s">
        <v>1907</v>
      </c>
      <c r="D965" s="244">
        <v>0</v>
      </c>
      <c r="E965" s="244">
        <v>0</v>
      </c>
      <c r="F965" s="54" t="str">
        <f t="shared" si="190"/>
        <v>-</v>
      </c>
    </row>
    <row r="966" spans="1:6" ht="12.75" customHeight="1" x14ac:dyDescent="0.2">
      <c r="A966" s="55">
        <v>54542</v>
      </c>
      <c r="B966" s="87" t="s">
        <v>1908</v>
      </c>
      <c r="C966" s="52" t="s">
        <v>1909</v>
      </c>
      <c r="D966" s="244">
        <v>0</v>
      </c>
      <c r="E966" s="244">
        <v>0</v>
      </c>
      <c r="F966" s="54" t="str">
        <f t="shared" si="190"/>
        <v>-</v>
      </c>
    </row>
    <row r="967" spans="1:6" ht="24" x14ac:dyDescent="0.2">
      <c r="A967" s="55">
        <v>54552</v>
      </c>
      <c r="B967" s="87" t="s">
        <v>1910</v>
      </c>
      <c r="C967" s="52" t="s">
        <v>1911</v>
      </c>
      <c r="D967" s="244">
        <v>0</v>
      </c>
      <c r="E967" s="244">
        <v>0</v>
      </c>
      <c r="F967" s="54" t="str">
        <f t="shared" si="190"/>
        <v>-</v>
      </c>
    </row>
    <row r="968" spans="1:6" ht="12.75" customHeight="1" x14ac:dyDescent="0.2">
      <c r="A968" s="55">
        <v>54711</v>
      </c>
      <c r="B968" s="87" t="s">
        <v>1912</v>
      </c>
      <c r="C968" s="52" t="s">
        <v>1913</v>
      </c>
      <c r="D968" s="244">
        <v>9491467</v>
      </c>
      <c r="E968" s="244">
        <v>24516.91</v>
      </c>
      <c r="F968" s="54">
        <f t="shared" si="190"/>
        <v>0.25830474888655253</v>
      </c>
    </row>
    <row r="969" spans="1:6" ht="12.75" customHeight="1" x14ac:dyDescent="0.2">
      <c r="A969" s="55">
        <v>54712</v>
      </c>
      <c r="B969" s="87" t="s">
        <v>1914</v>
      </c>
      <c r="C969" s="52" t="s">
        <v>1915</v>
      </c>
      <c r="D969" s="244">
        <v>0</v>
      </c>
      <c r="E969" s="244">
        <v>0</v>
      </c>
      <c r="F969" s="54" t="str">
        <f t="shared" si="190"/>
        <v>-</v>
      </c>
    </row>
    <row r="970" spans="1:6" ht="12.75" customHeight="1" x14ac:dyDescent="0.2">
      <c r="A970" s="55">
        <v>54721</v>
      </c>
      <c r="B970" s="87" t="s">
        <v>1916</v>
      </c>
      <c r="C970" s="52" t="s">
        <v>1917</v>
      </c>
      <c r="D970" s="244">
        <v>0</v>
      </c>
      <c r="E970" s="244">
        <v>0</v>
      </c>
      <c r="F970" s="54" t="str">
        <f t="shared" si="190"/>
        <v>-</v>
      </c>
    </row>
    <row r="971" spans="1:6" ht="12.75" customHeight="1" x14ac:dyDescent="0.2">
      <c r="A971" s="55">
        <v>54722</v>
      </c>
      <c r="B971" s="87" t="s">
        <v>1918</v>
      </c>
      <c r="C971" s="52" t="s">
        <v>1919</v>
      </c>
      <c r="D971" s="244">
        <v>0</v>
      </c>
      <c r="E971" s="244">
        <v>0</v>
      </c>
      <c r="F971" s="54" t="str">
        <f t="shared" si="190"/>
        <v>-</v>
      </c>
    </row>
    <row r="972" spans="1:6" ht="12.75" customHeight="1" x14ac:dyDescent="0.2">
      <c r="A972" s="55">
        <v>54731</v>
      </c>
      <c r="B972" s="87" t="s">
        <v>1920</v>
      </c>
      <c r="C972" s="52" t="s">
        <v>1921</v>
      </c>
      <c r="D972" s="244">
        <v>0</v>
      </c>
      <c r="E972" s="244">
        <v>0</v>
      </c>
      <c r="F972" s="54" t="str">
        <f t="shared" si="190"/>
        <v>-</v>
      </c>
    </row>
    <row r="973" spans="1:6" ht="12.75" customHeight="1" x14ac:dyDescent="0.2">
      <c r="A973" s="55">
        <v>54732</v>
      </c>
      <c r="B973" s="87" t="s">
        <v>1922</v>
      </c>
      <c r="C973" s="52" t="s">
        <v>1923</v>
      </c>
      <c r="D973" s="244">
        <v>0</v>
      </c>
      <c r="E973" s="244">
        <v>0</v>
      </c>
      <c r="F973" s="54" t="str">
        <f t="shared" si="190"/>
        <v>-</v>
      </c>
    </row>
    <row r="974" spans="1:6" ht="12.75" customHeight="1" x14ac:dyDescent="0.2">
      <c r="A974" s="55">
        <v>54741</v>
      </c>
      <c r="B974" s="87" t="s">
        <v>1924</v>
      </c>
      <c r="C974" s="52" t="s">
        <v>1925</v>
      </c>
      <c r="D974" s="244">
        <v>0</v>
      </c>
      <c r="E974" s="244">
        <v>0</v>
      </c>
      <c r="F974" s="54" t="str">
        <f t="shared" si="190"/>
        <v>-</v>
      </c>
    </row>
    <row r="975" spans="1:6" ht="12.75" customHeight="1" x14ac:dyDescent="0.2">
      <c r="A975" s="55">
        <v>54742</v>
      </c>
      <c r="B975" s="87" t="s">
        <v>1926</v>
      </c>
      <c r="C975" s="52" t="s">
        <v>1927</v>
      </c>
      <c r="D975" s="244">
        <v>0</v>
      </c>
      <c r="E975" s="244">
        <v>0</v>
      </c>
      <c r="F975" s="54" t="str">
        <f t="shared" si="190"/>
        <v>-</v>
      </c>
    </row>
    <row r="976" spans="1:6" ht="24" x14ac:dyDescent="0.2">
      <c r="A976" s="55">
        <v>54751</v>
      </c>
      <c r="B976" s="87" t="s">
        <v>1928</v>
      </c>
      <c r="C976" s="52" t="s">
        <v>1929</v>
      </c>
      <c r="D976" s="244">
        <v>0</v>
      </c>
      <c r="E976" s="244">
        <v>0</v>
      </c>
      <c r="F976" s="54" t="str">
        <f t="shared" si="190"/>
        <v>-</v>
      </c>
    </row>
    <row r="977" spans="1:6" ht="24" x14ac:dyDescent="0.2">
      <c r="A977" s="55">
        <v>54752</v>
      </c>
      <c r="B977" s="87" t="s">
        <v>1930</v>
      </c>
      <c r="C977" s="52" t="s">
        <v>1931</v>
      </c>
      <c r="D977" s="244">
        <v>0</v>
      </c>
      <c r="E977" s="244">
        <v>0</v>
      </c>
      <c r="F977" s="54" t="str">
        <f t="shared" si="190"/>
        <v>-</v>
      </c>
    </row>
    <row r="978" spans="1:6" ht="24" x14ac:dyDescent="0.2">
      <c r="A978" s="55">
        <v>54761</v>
      </c>
      <c r="B978" s="87" t="s">
        <v>1932</v>
      </c>
      <c r="C978" s="52" t="s">
        <v>1933</v>
      </c>
      <c r="D978" s="244">
        <v>0</v>
      </c>
      <c r="E978" s="244">
        <v>0</v>
      </c>
      <c r="F978" s="54" t="str">
        <f t="shared" si="190"/>
        <v>-</v>
      </c>
    </row>
    <row r="979" spans="1:6" ht="24" x14ac:dyDescent="0.2">
      <c r="A979" s="55">
        <v>54762</v>
      </c>
      <c r="B979" s="87" t="s">
        <v>1934</v>
      </c>
      <c r="C979" s="52" t="s">
        <v>1935</v>
      </c>
      <c r="D979" s="244">
        <v>0</v>
      </c>
      <c r="E979" s="244">
        <v>0</v>
      </c>
      <c r="F979" s="54" t="str">
        <f t="shared" si="190"/>
        <v>-</v>
      </c>
    </row>
    <row r="980" spans="1:6" ht="24" x14ac:dyDescent="0.2">
      <c r="A980" s="55">
        <v>54771</v>
      </c>
      <c r="B980" s="87" t="s">
        <v>1936</v>
      </c>
      <c r="C980" s="52" t="s">
        <v>1937</v>
      </c>
      <c r="D980" s="244">
        <v>0</v>
      </c>
      <c r="E980" s="244">
        <v>0</v>
      </c>
      <c r="F980" s="54" t="str">
        <f t="shared" ref="F980:F982" si="191">IF(D980&lt;&gt;0,IF(E980/D980&gt;=100,"&gt;&gt;100",E980/D980*100),"-")</f>
        <v>-</v>
      </c>
    </row>
    <row r="981" spans="1:6" ht="24" x14ac:dyDescent="0.2">
      <c r="A981" s="55">
        <v>54772</v>
      </c>
      <c r="B981" s="87" t="s">
        <v>1938</v>
      </c>
      <c r="C981" s="52" t="s">
        <v>1939</v>
      </c>
      <c r="D981" s="244">
        <v>0</v>
      </c>
      <c r="E981" s="244">
        <v>0</v>
      </c>
      <c r="F981" s="54" t="str">
        <f t="shared" si="191"/>
        <v>-</v>
      </c>
    </row>
    <row r="982" spans="1:6" ht="24" x14ac:dyDescent="0.2">
      <c r="A982" s="57">
        <v>55312</v>
      </c>
      <c r="B982" s="235" t="s">
        <v>1940</v>
      </c>
      <c r="C982" s="58" t="s">
        <v>1941</v>
      </c>
      <c r="D982" s="245">
        <v>0</v>
      </c>
      <c r="E982" s="245">
        <v>0</v>
      </c>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v>0</v>
      </c>
      <c r="F985" s="65" t="str">
        <f t="shared" ref="F985:F992" si="192">IF(D985&lt;&gt;0,IF(E985/D985&gt;=100,"&gt;&gt;100",E985/D985*100),"-")</f>
        <v>-</v>
      </c>
    </row>
    <row r="986" spans="1:6" ht="24" x14ac:dyDescent="0.2">
      <c r="A986" s="55" t="s">
        <v>1949</v>
      </c>
      <c r="B986" s="87" t="s">
        <v>1950</v>
      </c>
      <c r="C986" s="52" t="s">
        <v>1949</v>
      </c>
      <c r="D986" s="247">
        <v>0</v>
      </c>
      <c r="E986" s="247">
        <v>0</v>
      </c>
      <c r="F986" s="54" t="str">
        <f t="shared" si="192"/>
        <v>-</v>
      </c>
    </row>
    <row r="987" spans="1:6" ht="24" x14ac:dyDescent="0.2">
      <c r="A987" s="55" t="s">
        <v>1951</v>
      </c>
      <c r="B987" s="87" t="s">
        <v>1952</v>
      </c>
      <c r="C987" s="52" t="s">
        <v>1951</v>
      </c>
      <c r="D987" s="247">
        <v>0</v>
      </c>
      <c r="E987" s="247">
        <v>0</v>
      </c>
      <c r="F987" s="54" t="str">
        <f t="shared" si="192"/>
        <v>-</v>
      </c>
    </row>
    <row r="988" spans="1:6" ht="24" x14ac:dyDescent="0.2">
      <c r="A988" s="55">
        <v>26454</v>
      </c>
      <c r="B988" s="87" t="s">
        <v>1953</v>
      </c>
      <c r="C988" s="52" t="s">
        <v>1954</v>
      </c>
      <c r="D988" s="247">
        <v>0</v>
      </c>
      <c r="E988" s="247">
        <v>0</v>
      </c>
      <c r="F988" s="54" t="str">
        <f t="shared" si="192"/>
        <v>-</v>
      </c>
    </row>
    <row r="989" spans="1:6" ht="12.75" customHeight="1" x14ac:dyDescent="0.2">
      <c r="A989" s="55" t="s">
        <v>1955</v>
      </c>
      <c r="B989" s="87" t="s">
        <v>1956</v>
      </c>
      <c r="C989" s="52" t="s">
        <v>1955</v>
      </c>
      <c r="D989" s="247">
        <v>0</v>
      </c>
      <c r="E989" s="247">
        <v>0</v>
      </c>
      <c r="F989" s="54" t="str">
        <f t="shared" si="192"/>
        <v>-</v>
      </c>
    </row>
    <row r="990" spans="1:6" ht="36" x14ac:dyDescent="0.2">
      <c r="A990" s="55" t="s">
        <v>1957</v>
      </c>
      <c r="B990" s="87" t="s">
        <v>1958</v>
      </c>
      <c r="C990" s="52" t="s">
        <v>1959</v>
      </c>
      <c r="D990" s="247">
        <v>0</v>
      </c>
      <c r="E990" s="247">
        <v>0</v>
      </c>
      <c r="F990" s="54" t="str">
        <f t="shared" si="192"/>
        <v>-</v>
      </c>
    </row>
    <row r="991" spans="1:6" ht="12.75" customHeight="1" x14ac:dyDescent="0.2">
      <c r="A991" s="55" t="s">
        <v>1960</v>
      </c>
      <c r="B991" s="87" t="s">
        <v>1961</v>
      </c>
      <c r="C991" s="52" t="s">
        <v>1960</v>
      </c>
      <c r="D991" s="247">
        <v>0</v>
      </c>
      <c r="E991" s="247">
        <v>0</v>
      </c>
      <c r="F991" s="54" t="str">
        <f t="shared" si="192"/>
        <v>-</v>
      </c>
    </row>
    <row r="992" spans="1:6" ht="24" x14ac:dyDescent="0.2">
      <c r="A992" s="57">
        <v>26534</v>
      </c>
      <c r="B992" s="235" t="s">
        <v>1962</v>
      </c>
      <c r="C992" s="58" t="s">
        <v>1963</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11" workbookViewId="0">
      <selection activeCell="E49" sqref="E4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2380908370</v>
      </c>
      <c r="E6" s="231">
        <f t="shared" si="0"/>
        <v>2545965275.6599998</v>
      </c>
      <c r="F6" s="232">
        <f t="shared" ref="F6:F260" si="1">IF(D6&gt;0,IF(E6/D6&gt;=100,"&gt;&gt;100",E6/D6*100),"-")</f>
        <v>106.93251818254559</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1856112485</v>
      </c>
      <c r="E7" s="106">
        <f t="shared" si="2"/>
        <v>1975523891.75</v>
      </c>
      <c r="F7" s="95">
        <f t="shared" si="1"/>
        <v>106.43341433857118</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607518761</v>
      </c>
      <c r="E8" s="106">
        <f>E9+E10-E11</f>
        <v>623578153.37</v>
      </c>
      <c r="F8" s="95">
        <f t="shared" si="1"/>
        <v>102.64343974226666</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526975430</v>
      </c>
      <c r="E9" s="249">
        <v>544225583.57000005</v>
      </c>
      <c r="F9" s="95">
        <f t="shared" si="1"/>
        <v>103.27342653717272</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158681912</v>
      </c>
      <c r="E10" s="249">
        <v>162236316.68000001</v>
      </c>
      <c r="F10" s="95">
        <f t="shared" si="1"/>
        <v>102.23995579281903</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78138581</v>
      </c>
      <c r="E11" s="249">
        <v>82883746.879999995</v>
      </c>
      <c r="F11" s="95">
        <f t="shared" si="1"/>
        <v>106.07275665781542</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1017727162</v>
      </c>
      <c r="E12" s="106">
        <f t="shared" si="3"/>
        <v>1078839431.6299999</v>
      </c>
      <c r="F12" s="95">
        <f t="shared" si="1"/>
        <v>106.00477926813944</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949013848</v>
      </c>
      <c r="E13" s="106">
        <f t="shared" si="4"/>
        <v>1002864876.5299999</v>
      </c>
      <c r="F13" s="95">
        <f t="shared" si="1"/>
        <v>105.67441967717208</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83400985</v>
      </c>
      <c r="E14" s="249">
        <v>88110269.230000004</v>
      </c>
      <c r="F14" s="95">
        <f t="shared" si="1"/>
        <v>105.64655708802479</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490578270</v>
      </c>
      <c r="E15" s="249">
        <v>555611041.55999994</v>
      </c>
      <c r="F15" s="95">
        <f t="shared" si="1"/>
        <v>113.25634980937902</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971650445</v>
      </c>
      <c r="E16" s="249">
        <v>974728851.25</v>
      </c>
      <c r="F16" s="95">
        <f t="shared" si="1"/>
        <v>100.31682239902644</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134125423</v>
      </c>
      <c r="E17" s="249">
        <v>164945779.31</v>
      </c>
      <c r="F17" s="95">
        <f t="shared" si="1"/>
        <v>122.97875795702058</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730741275</v>
      </c>
      <c r="E18" s="249">
        <v>780531064.82000005</v>
      </c>
      <c r="F18" s="95">
        <f t="shared" si="1"/>
        <v>106.81360031565208</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19310387</v>
      </c>
      <c r="E19" s="106">
        <f t="shared" si="5"/>
        <v>26182097.960000008</v>
      </c>
      <c r="F19" s="95">
        <f t="shared" si="1"/>
        <v>135.58556832651777</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43574743</v>
      </c>
      <c r="E20" s="249">
        <v>47055536.280000001</v>
      </c>
      <c r="F20" s="95">
        <f t="shared" si="1"/>
        <v>107.98809824305791</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5472867</v>
      </c>
      <c r="E21" s="249">
        <v>11703146.77</v>
      </c>
      <c r="F21" s="95">
        <f t="shared" si="1"/>
        <v>213.83941488071972</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11929127</v>
      </c>
      <c r="E22" s="249">
        <v>13178827.07</v>
      </c>
      <c r="F22" s="95">
        <f t="shared" si="1"/>
        <v>110.47603961295742</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364463</v>
      </c>
      <c r="E23" s="249">
        <v>364462.7</v>
      </c>
      <c r="F23" s="95">
        <f t="shared" si="1"/>
        <v>99.999917687117772</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1815627</v>
      </c>
      <c r="E24" s="249">
        <v>1837230.95</v>
      </c>
      <c r="F24" s="95">
        <f t="shared" si="1"/>
        <v>101.18988922284147</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9806835</v>
      </c>
      <c r="E25" s="249">
        <v>10137827.99</v>
      </c>
      <c r="F25" s="95">
        <f t="shared" si="1"/>
        <v>103.37512551195162</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19629879</v>
      </c>
      <c r="E26" s="249">
        <v>20581844.34</v>
      </c>
      <c r="F26" s="95">
        <f t="shared" si="1"/>
        <v>104.84957314306421</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22744</v>
      </c>
      <c r="E27" s="249">
        <v>22744.06</v>
      </c>
      <c r="F27" s="95">
        <f t="shared" si="1"/>
        <v>100.00026380583891</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73305898</v>
      </c>
      <c r="E28" s="249">
        <v>78699522.200000003</v>
      </c>
      <c r="F28" s="95">
        <f t="shared" si="1"/>
        <v>107.35769473828695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3890076</v>
      </c>
      <c r="E29" s="106">
        <f t="shared" si="6"/>
        <v>3161212.9800000004</v>
      </c>
      <c r="F29" s="95">
        <f t="shared" si="1"/>
        <v>81.263527499205679</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29799787</v>
      </c>
      <c r="E30" s="249">
        <v>29943537.859999999</v>
      </c>
      <c r="F30" s="95">
        <f t="shared" si="1"/>
        <v>100.48238888418901</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25909711</v>
      </c>
      <c r="E34" s="249">
        <v>26782324.879999999</v>
      </c>
      <c r="F34" s="95">
        <f t="shared" si="1"/>
        <v>103.36790279135109</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44586551</v>
      </c>
      <c r="E35" s="106">
        <f t="shared" si="7"/>
        <v>45454819.900000006</v>
      </c>
      <c r="F35" s="95">
        <f t="shared" si="1"/>
        <v>101.94737848191041</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74805934</v>
      </c>
      <c r="E36" s="249">
        <v>77208454.420000002</v>
      </c>
      <c r="F36" s="95">
        <f t="shared" si="1"/>
        <v>103.21167090835334</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1701162</v>
      </c>
      <c r="E37" s="249">
        <v>1933833.9</v>
      </c>
      <c r="F37" s="95">
        <f t="shared" si="1"/>
        <v>113.6772335615303</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31920545</v>
      </c>
      <c r="E40" s="249">
        <v>33687468.420000002</v>
      </c>
      <c r="F40" s="95">
        <f t="shared" si="1"/>
        <v>105.53537986271853</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51765</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0</v>
      </c>
      <c r="E42" s="249">
        <v>51765</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926300</v>
      </c>
      <c r="E45" s="106">
        <f t="shared" si="9"/>
        <v>1124659.2599999998</v>
      </c>
      <c r="F45" s="95">
        <f t="shared" si="1"/>
        <v>121.41414876389935</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2122185</v>
      </c>
      <c r="E47" s="249">
        <v>2221580.7799999998</v>
      </c>
      <c r="F47" s="95">
        <f t="shared" si="1"/>
        <v>104.68365293317972</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11558494</v>
      </c>
      <c r="E48" s="249">
        <v>12063819.210000001</v>
      </c>
      <c r="F48" s="95">
        <f t="shared" si="1"/>
        <v>104.37189490257121</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23384</v>
      </c>
      <c r="E49" s="249">
        <v>38058.910000000003</v>
      </c>
      <c r="F49" s="95">
        <f t="shared" si="1"/>
        <v>162.75620082107426</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12777763</v>
      </c>
      <c r="E50" s="249">
        <v>13198799.640000001</v>
      </c>
      <c r="F50" s="95">
        <f t="shared" si="1"/>
        <v>103.29507316734549</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65031</v>
      </c>
      <c r="E51" s="249">
        <v>65030.47</v>
      </c>
      <c r="F51" s="95">
        <f t="shared" si="1"/>
        <v>99.999185004074988</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580274</v>
      </c>
      <c r="E53" s="249">
        <v>506132.09</v>
      </c>
      <c r="F53" s="95">
        <f t="shared" si="1"/>
        <v>87.222948124506701</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8140558</v>
      </c>
      <c r="E54" s="249">
        <v>8439382.4499999993</v>
      </c>
      <c r="F54" s="95">
        <f t="shared" si="1"/>
        <v>103.67081040390596</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8720832</v>
      </c>
      <c r="E55" s="249">
        <v>8945514.5399999991</v>
      </c>
      <c r="F55" s="95">
        <f t="shared" si="1"/>
        <v>102.57638881244358</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230801081</v>
      </c>
      <c r="E56" s="106">
        <f t="shared" si="11"/>
        <v>273041276.27999997</v>
      </c>
      <c r="F56" s="95">
        <f t="shared" si="1"/>
        <v>118.30155868290755</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225867623</v>
      </c>
      <c r="E57" s="249">
        <v>259804803.69999999</v>
      </c>
      <c r="F57" s="95">
        <f t="shared" si="1"/>
        <v>115.02525251261886</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4933458</v>
      </c>
      <c r="E58" s="249">
        <v>13236472.58</v>
      </c>
      <c r="F58" s="95">
        <f t="shared" si="1"/>
        <v>268.30009660566685</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450</v>
      </c>
      <c r="E63" s="106">
        <f t="shared" si="12"/>
        <v>0</v>
      </c>
      <c r="F63" s="95">
        <f t="shared" si="1"/>
        <v>0</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450</v>
      </c>
      <c r="E64" s="249">
        <v>0</v>
      </c>
      <c r="F64" s="95">
        <f t="shared" si="1"/>
        <v>0</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524795885</v>
      </c>
      <c r="E68" s="106">
        <f t="shared" si="13"/>
        <v>570441383.90999997</v>
      </c>
      <c r="F68" s="95">
        <f t="shared" si="1"/>
        <v>108.69776235192849</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19970390</v>
      </c>
      <c r="E69" s="106">
        <f t="shared" si="14"/>
        <v>26085067.010000002</v>
      </c>
      <c r="F69" s="95">
        <f t="shared" si="1"/>
        <v>130.61871605912555</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19838905</v>
      </c>
      <c r="E70" s="106">
        <f t="shared" si="15"/>
        <v>26022562.740000002</v>
      </c>
      <c r="F70" s="95">
        <f t="shared" si="1"/>
        <v>131.16935002209044</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f>18673836+1165069</f>
        <v>19838905</v>
      </c>
      <c r="E72" s="249">
        <f>24935121.8+1087440.94</f>
        <v>26022562.740000002</v>
      </c>
      <c r="F72" s="95">
        <f t="shared" si="1"/>
        <v>131.16935002209044</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87928</v>
      </c>
      <c r="E75" s="249">
        <v>1576.59</v>
      </c>
      <c r="F75" s="95">
        <f t="shared" si="1"/>
        <v>1.793046583568374</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43557</v>
      </c>
      <c r="E76" s="249">
        <v>60927.68</v>
      </c>
      <c r="F76" s="95">
        <f t="shared" si="1"/>
        <v>139.8803407029869</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17994998</v>
      </c>
      <c r="E78" s="106">
        <f>E79+SUM(E82:E84)-E85+E86</f>
        <v>10553095.629999999</v>
      </c>
      <c r="F78" s="95">
        <f t="shared" si="1"/>
        <v>58.644605739883936</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1828837</v>
      </c>
      <c r="E79" s="106">
        <f t="shared" si="16"/>
        <v>1829443.57</v>
      </c>
      <c r="F79" s="95">
        <f t="shared" si="1"/>
        <v>100.0331669798894</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v>1828837</v>
      </c>
      <c r="E80" s="249">
        <v>1829443.57</v>
      </c>
      <c r="F80" s="95">
        <f t="shared" si="1"/>
        <v>100.0331669798894</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5392</v>
      </c>
      <c r="E83" s="249">
        <v>6377.55</v>
      </c>
      <c r="F83" s="95">
        <f t="shared" si="1"/>
        <v>118.27800445103858</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5775</v>
      </c>
      <c r="E84" s="249">
        <v>4038</v>
      </c>
      <c r="F84" s="95">
        <f t="shared" si="1"/>
        <v>69.922077922077918</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f>+[1]BILANCA!$D$86</f>
        <v>16154994</v>
      </c>
      <c r="E86" s="249">
        <v>8713236.5099999998</v>
      </c>
      <c r="F86" s="95">
        <f t="shared" si="1"/>
        <v>53.935250672330795</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18204162</v>
      </c>
      <c r="E87" s="106">
        <f t="shared" si="17"/>
        <v>19637866.809999999</v>
      </c>
      <c r="F87" s="95">
        <f t="shared" si="1"/>
        <v>107.87569793105554</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18204162</v>
      </c>
      <c r="E88" s="106">
        <f t="shared" si="18"/>
        <v>19637866.809999999</v>
      </c>
      <c r="F88" s="95">
        <f t="shared" si="1"/>
        <v>107.87569793105554</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v>18204162</v>
      </c>
      <c r="E89" s="249">
        <v>19637866.809999999</v>
      </c>
      <c r="F89" s="95">
        <f t="shared" si="1"/>
        <v>107.87569793105554</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375267850</v>
      </c>
      <c r="E134" s="106">
        <f t="shared" si="23"/>
        <v>375267850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375267850</v>
      </c>
      <c r="E135" s="106">
        <f t="shared" si="24"/>
        <v>375267850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375267850</v>
      </c>
      <c r="E139" s="249">
        <v>375267850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75822693</v>
      </c>
      <c r="E146" s="106">
        <f t="shared" si="26"/>
        <v>118674294.83000001</v>
      </c>
      <c r="F146" s="95">
        <f t="shared" si="1"/>
        <v>156.5155366217341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f>+[1]BILANCA!$D$147</f>
        <v>19992259</v>
      </c>
      <c r="E147" s="249">
        <v>17279533.359999999</v>
      </c>
      <c r="F147" s="95">
        <f t="shared" si="1"/>
        <v>86.431119964982443</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14955772</v>
      </c>
      <c r="E149" s="106">
        <f t="shared" si="27"/>
        <v>42756181.810000002</v>
      </c>
      <c r="F149" s="95">
        <f t="shared" si="1"/>
        <v>285.88415101540733</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v>3842402</v>
      </c>
      <c r="E151" s="249">
        <v>2120135.31</v>
      </c>
      <c r="F151" s="95">
        <f t="shared" si="1"/>
        <v>55.177342454017044</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v>1283929</v>
      </c>
      <c r="E152" s="249">
        <v>907883.07</v>
      </c>
      <c r="F152" s="95">
        <f t="shared" si="1"/>
        <v>70.711314254915962</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v>19263</v>
      </c>
      <c r="E153" s="249">
        <v>482811.83</v>
      </c>
      <c r="F153" s="95">
        <f t="shared" si="1"/>
        <v>2506.4207548149302</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v>19362</v>
      </c>
      <c r="E154" s="249">
        <v>9453.2800000000007</v>
      </c>
      <c r="F154" s="95">
        <f t="shared" si="1"/>
        <v>48.823881830389425</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v>9790816</v>
      </c>
      <c r="E157" s="249">
        <v>39235898.32</v>
      </c>
      <c r="F157" s="95">
        <f t="shared" si="1"/>
        <v>400.74186176106264</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81859354</v>
      </c>
      <c r="E158" s="249">
        <v>83141761.480000004</v>
      </c>
      <c r="F158" s="95">
        <f t="shared" si="1"/>
        <v>101.56659858322361</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97955270</v>
      </c>
      <c r="E159" s="249">
        <v>102061024.73</v>
      </c>
      <c r="F159" s="95">
        <f t="shared" si="1"/>
        <v>104.19145874438405</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912693</v>
      </c>
      <c r="E160" s="249">
        <v>927217.97</v>
      </c>
      <c r="F160" s="95">
        <f t="shared" si="1"/>
        <v>101.59144093358883</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191084</v>
      </c>
      <c r="E162" s="249">
        <v>136493.70000000001</v>
      </c>
      <c r="F162" s="95">
        <f t="shared" si="1"/>
        <v>71.431255364133065</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140043739</v>
      </c>
      <c r="E163" s="249">
        <v>127627918.22</v>
      </c>
      <c r="F163" s="95">
        <f t="shared" si="1"/>
        <v>91.134326412121851</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2603231</v>
      </c>
      <c r="E164" s="106">
        <f t="shared" si="28"/>
        <v>3692577.16</v>
      </c>
      <c r="F164" s="95">
        <f t="shared" si="1"/>
        <v>141.8459276184096</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0</v>
      </c>
      <c r="E165" s="249">
        <v>432237.38</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4402353</v>
      </c>
      <c r="E166" s="249">
        <v>4243326.16</v>
      </c>
      <c r="F166" s="95">
        <f t="shared" si="1"/>
        <v>96.387685403692075</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1799122</v>
      </c>
      <c r="E169" s="249">
        <v>982986.38</v>
      </c>
      <c r="F169" s="95">
        <f t="shared" si="1"/>
        <v>54.637005161406506</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14932561</v>
      </c>
      <c r="E170" s="106">
        <f t="shared" si="29"/>
        <v>16530632.470000001</v>
      </c>
      <c r="F170" s="95">
        <f t="shared" si="1"/>
        <v>110.7019249410734</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v>48871</v>
      </c>
      <c r="E171" s="249">
        <v>125546.24000000001</v>
      </c>
      <c r="F171" s="95">
        <f t="shared" si="1"/>
        <v>256.89312680321666</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v>0</v>
      </c>
      <c r="E172" s="249">
        <v>0.1</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14883690</v>
      </c>
      <c r="E173" s="249">
        <v>16405086.130000001</v>
      </c>
      <c r="F173" s="95">
        <f t="shared" si="1"/>
        <v>110.22190149082654</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2380908370</v>
      </c>
      <c r="E175" s="106">
        <f t="shared" si="30"/>
        <v>2545965275.6600003</v>
      </c>
      <c r="F175" s="95">
        <f t="shared" si="1"/>
        <v>106.93251818254561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148539184</v>
      </c>
      <c r="E176" s="106">
        <f t="shared" si="31"/>
        <v>155698682.33999997</v>
      </c>
      <c r="F176" s="95">
        <f t="shared" si="1"/>
        <v>104.81993918857127</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35</v>
      </c>
      <c r="B177" s="88" t="s">
        <v>2270</v>
      </c>
      <c r="C177" s="94" t="s">
        <v>35</v>
      </c>
      <c r="D177" s="106">
        <f t="shared" ref="D177:E177" si="32">SUM(D178:D180)+SUM(D184:D188)</f>
        <v>68746871</v>
      </c>
      <c r="E177" s="106">
        <f t="shared" si="32"/>
        <v>61476185.439999998</v>
      </c>
      <c r="F177" s="95">
        <f t="shared" si="1"/>
        <v>89.42397602357785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17608769</v>
      </c>
      <c r="E178" s="249">
        <v>19495535.75</v>
      </c>
      <c r="F178" s="95">
        <f t="shared" si="1"/>
        <v>110.71492703436564</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25001837</v>
      </c>
      <c r="E179" s="249">
        <v>25689110.960000001</v>
      </c>
      <c r="F179" s="95">
        <f t="shared" si="1"/>
        <v>102.7488938512798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36203</v>
      </c>
      <c r="E180" s="106">
        <f t="shared" si="33"/>
        <v>44495.360000000001</v>
      </c>
      <c r="F180" s="95">
        <f t="shared" si="1"/>
        <v>122.90517360439743</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36203</v>
      </c>
      <c r="E183" s="249">
        <v>44495.360000000001</v>
      </c>
      <c r="F183" s="95">
        <f t="shared" si="1"/>
        <v>122.90517360439743</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3969185</v>
      </c>
      <c r="E184" s="249">
        <v>1543051.77</v>
      </c>
      <c r="F184" s="95">
        <f t="shared" si="1"/>
        <v>38.875783567659354</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181954</v>
      </c>
      <c r="E186" s="249">
        <v>352489.72</v>
      </c>
      <c r="F186" s="95">
        <f t="shared" si="1"/>
        <v>193.72463369862712</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7654931</v>
      </c>
      <c r="E187" s="249">
        <v>3246398.16</v>
      </c>
      <c r="F187" s="95">
        <f t="shared" si="1"/>
        <v>42.409241311254149</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14293992</v>
      </c>
      <c r="E188" s="249">
        <f>11177216.64-72112.92</f>
        <v>11105103.720000001</v>
      </c>
      <c r="F188" s="95">
        <f t="shared" si="1"/>
        <v>77.690708935614353</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14436648</v>
      </c>
      <c r="E189" s="249">
        <v>24882847.859999999</v>
      </c>
      <c r="F189" s="95">
        <f t="shared" si="1"/>
        <v>172.35890117983067</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65233740</v>
      </c>
      <c r="E206" s="106">
        <f t="shared" si="37"/>
        <v>69249692.039999992</v>
      </c>
      <c r="F206" s="95">
        <f t="shared" si="1"/>
        <v>106.15624987928025</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65233740</v>
      </c>
      <c r="E207" s="106">
        <f t="shared" si="38"/>
        <v>69249692.039999992</v>
      </c>
      <c r="F207" s="95">
        <f t="shared" si="1"/>
        <v>106.15624987928025</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56683868</v>
      </c>
      <c r="E212" s="249">
        <v>60724336.93</v>
      </c>
      <c r="F212" s="95">
        <f t="shared" si="1"/>
        <v>107.12807553994021</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8549872</v>
      </c>
      <c r="E217" s="249">
        <v>8525355.1099999994</v>
      </c>
      <c r="F217" s="95">
        <f t="shared" si="1"/>
        <v>99.713248455649378</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121925</v>
      </c>
      <c r="E234" s="106">
        <f t="shared" si="40"/>
        <v>89957</v>
      </c>
      <c r="F234" s="95">
        <f t="shared" si="1"/>
        <v>73.78060282960837</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121925</v>
      </c>
      <c r="E235" s="249">
        <v>89957</v>
      </c>
      <c r="F235" s="95">
        <f t="shared" si="1"/>
        <v>73.78060282960837</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2232369186</v>
      </c>
      <c r="E237" s="106">
        <f t="shared" si="41"/>
        <v>2390266593.3200002</v>
      </c>
      <c r="F237" s="95">
        <f t="shared" si="1"/>
        <v>107.07308666999313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2186545755</v>
      </c>
      <c r="E238" s="106">
        <f t="shared" si="42"/>
        <v>2303343812.1599998</v>
      </c>
      <c r="F238" s="95">
        <f t="shared" si="1"/>
        <v>105.34166993271997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2251779495</v>
      </c>
      <c r="E239" s="106">
        <f t="shared" si="43"/>
        <v>2372593504.1999998</v>
      </c>
      <c r="F239" s="95">
        <f t="shared" si="1"/>
        <v>105.3652682009168</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2247909095</v>
      </c>
      <c r="E240" s="249">
        <v>2368879913.23</v>
      </c>
      <c r="F240" s="95">
        <f t="shared" si="1"/>
        <v>105.38148177339886</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3870400</v>
      </c>
      <c r="E241" s="249">
        <v>3713590.97</v>
      </c>
      <c r="F241" s="95">
        <f t="shared" si="1"/>
        <v>95.948505839189764</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65233740</v>
      </c>
      <c r="E242" s="106">
        <f t="shared" si="44"/>
        <v>69249692.040000007</v>
      </c>
      <c r="F242" s="95">
        <f t="shared" si="1"/>
        <v>106.15624987928027</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65233740</v>
      </c>
      <c r="E243" s="249">
        <v>69249692.040000007</v>
      </c>
      <c r="F243" s="95">
        <f t="shared" si="1"/>
        <v>106.15624987928027</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-28234080</v>
      </c>
      <c r="E245" s="106">
        <f t="shared" si="45"/>
        <v>-30423056.349999964</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568977443</v>
      </c>
      <c r="E246" s="106">
        <f t="shared" si="46"/>
        <v>207260424.51000002</v>
      </c>
      <c r="F246" s="95">
        <f t="shared" si="1"/>
        <v>36.426826240631833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f>+[1]BILANCA!$D$247</f>
        <v>519970785</v>
      </c>
      <c r="E247" s="249">
        <f>171950186.15-484995.16</f>
        <v>171465190.99000001</v>
      </c>
      <c r="F247" s="95">
        <f t="shared" si="1"/>
        <v>32.975927866793519</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49006658</v>
      </c>
      <c r="E249" s="249">
        <v>35795233.520000003</v>
      </c>
      <c r="F249" s="95">
        <f t="shared" si="1"/>
        <v>73.041572269629157</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597211523</v>
      </c>
      <c r="E250" s="106">
        <f t="shared" si="47"/>
        <v>237683480.85999998</v>
      </c>
      <c r="F250" s="95">
        <f t="shared" si="1"/>
        <v>39.79887723298333</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f>597258119-46596</f>
        <v>597211523</v>
      </c>
      <c r="E252" s="249">
        <f>237686400.35-2919.49</f>
        <v>237683480.85999998</v>
      </c>
      <c r="F252" s="95">
        <f t="shared" si="1"/>
        <v>39.79887723298333</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72462395</v>
      </c>
      <c r="E255" s="249">
        <v>114661375.01000001</v>
      </c>
      <c r="F255" s="95">
        <f t="shared" si="1"/>
        <v>158.23569592200204</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1595116</v>
      </c>
      <c r="E256" s="249">
        <v>2684462.5</v>
      </c>
      <c r="F256" s="95">
        <f t="shared" si="1"/>
        <v>168.29261947093502</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2834454010</v>
      </c>
      <c r="E259" s="106">
        <f t="shared" si="49"/>
        <v>2753878375.8099999</v>
      </c>
      <c r="F259" s="95">
        <f t="shared" si="1"/>
        <v>97.157278477416526</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2834454010</v>
      </c>
      <c r="E260" s="250">
        <v>2753878375.8099999</v>
      </c>
      <c r="F260" s="99">
        <f t="shared" si="1"/>
        <v>97.157278477416526</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10047862</v>
      </c>
      <c r="E262" s="249">
        <v>9020866.8100000005</v>
      </c>
      <c r="F262" s="95">
        <f t="shared" ref="F262:F322" si="50">IF(D262&gt;0,IF(E262/D262&gt;=100,"&gt;&gt;100",E262/D262*100),"-")</f>
        <v>89.778968003342413</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8156300</v>
      </c>
      <c r="E263" s="249">
        <v>10617000</v>
      </c>
      <c r="F263" s="95">
        <f t="shared" si="50"/>
        <v>130.1693169697044</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211412780</v>
      </c>
      <c r="E264" s="249">
        <f>+[1]BILANCA!$E$264</f>
        <v>241366566.37</v>
      </c>
      <c r="F264" s="95">
        <f t="shared" si="50"/>
        <v>114.1683896167488</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f>+[1]BILANCA!$D$265</f>
        <v>4453652</v>
      </c>
      <c r="E265" s="249">
        <f>+[1]BILANCA!$E$265</f>
        <v>4935646.68</v>
      </c>
      <c r="F265" s="95">
        <f t="shared" si="50"/>
        <v>110.82245941083858</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4368628</v>
      </c>
      <c r="E266" s="249">
        <v>4217483.5</v>
      </c>
      <c r="F266" s="95">
        <f t="shared" si="50"/>
        <v>96.540229564064504</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33725</v>
      </c>
      <c r="E267" s="249">
        <v>458080.04</v>
      </c>
      <c r="F267" s="95">
        <f t="shared" si="50"/>
        <v>1358.2803261675315</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1156266</v>
      </c>
      <c r="E268" s="249">
        <v>1167433.56</v>
      </c>
      <c r="F268" s="95">
        <f t="shared" si="50"/>
        <v>100.96582966203277</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32890</v>
      </c>
      <c r="E269" s="249">
        <v>89971.839999999997</v>
      </c>
      <c r="F269" s="95">
        <f t="shared" si="50"/>
        <v>273.55378534508969</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859</v>
      </c>
      <c r="E270" s="249">
        <v>829.62</v>
      </c>
      <c r="F270" s="95">
        <f t="shared" si="50"/>
        <v>96.579743888242149</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14898866</v>
      </c>
      <c r="E271" s="249">
        <v>7455001.6699999999</v>
      </c>
      <c r="F271" s="95">
        <f t="shared" si="50"/>
        <v>50.037376468786277</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f>+[1]BILANCA!$D$287</f>
        <v>22627991</v>
      </c>
      <c r="E287" s="249">
        <v>19476229.32</v>
      </c>
      <c r="F287" s="95">
        <f t="shared" si="50"/>
        <v>86.071402980494383</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f>+[1]BILANCA!$D$288</f>
        <v>46118880</v>
      </c>
      <c r="E288" s="249">
        <v>41999956.119999997</v>
      </c>
      <c r="F288" s="95">
        <f t="shared" si="50"/>
        <v>91.068898724340215</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5537941</v>
      </c>
      <c r="E289" s="249">
        <v>5299249.2699999996</v>
      </c>
      <c r="F289" s="95">
        <f t="shared" si="50"/>
        <v>95.689883117209078</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8898707</v>
      </c>
      <c r="E290" s="249">
        <f>19597472.19-13873.6</f>
        <v>19583598.59</v>
      </c>
      <c r="F290" s="95">
        <f t="shared" si="50"/>
        <v>220.07240591245446</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v>0</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65233740</v>
      </c>
      <c r="E294" s="249">
        <v>69249692.040000007</v>
      </c>
      <c r="F294" s="95">
        <f t="shared" si="50"/>
        <v>106.15624987928027</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61.8</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2727601</v>
      </c>
      <c r="E297" s="249">
        <v>1776478.93</v>
      </c>
      <c r="F297" s="95">
        <f t="shared" si="50"/>
        <v>65.129721319210546</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1898361</v>
      </c>
      <c r="E298" s="249">
        <v>259987.43</v>
      </c>
      <c r="F298" s="95">
        <f t="shared" si="50"/>
        <v>13.695362999977348</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249657</v>
      </c>
      <c r="E299" s="249">
        <v>1617230.26</v>
      </c>
      <c r="F299" s="95">
        <f t="shared" si="50"/>
        <v>647.78085933901309</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800770</v>
      </c>
      <c r="E302" s="249">
        <v>856893.16</v>
      </c>
      <c r="F302" s="95">
        <f t="shared" si="50"/>
        <v>107.0086491751689</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D141" sqref="D14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45441861</v>
      </c>
      <c r="E5" s="81">
        <f t="shared" si="0"/>
        <v>45769972.479999997</v>
      </c>
      <c r="F5" s="82">
        <f t="shared" ref="F5:F141" si="1">IF(D5&gt;0,IF(E5/D5&gt;=100,"&gt;&gt;100",E5/D5*100),"-")</f>
        <v>100.72204674892164</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42025236</v>
      </c>
      <c r="E6" s="83">
        <f t="shared" si="2"/>
        <v>42276961.899999999</v>
      </c>
      <c r="F6" s="65">
        <f t="shared" si="1"/>
        <v>100.59898747504951</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39957896</v>
      </c>
      <c r="E7" s="251">
        <v>41278584.280000001</v>
      </c>
      <c r="F7" s="65">
        <f t="shared" si="1"/>
        <v>103.3051997532603</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2067340</v>
      </c>
      <c r="E8" s="251">
        <v>998377.62</v>
      </c>
      <c r="F8" s="65">
        <f t="shared" si="1"/>
        <v>48.292860390646922</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3416625</v>
      </c>
      <c r="E13" s="83">
        <f t="shared" si="4"/>
        <v>3493010.58</v>
      </c>
      <c r="F13" s="65">
        <f t="shared" si="1"/>
        <v>102.23570277686314</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0</v>
      </c>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3416625</v>
      </c>
      <c r="E16" s="251">
        <v>3493010.58</v>
      </c>
      <c r="F16" s="65">
        <f t="shared" si="1"/>
        <v>102.23570277686314</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0</v>
      </c>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22222912</v>
      </c>
      <c r="E28" s="83">
        <f t="shared" si="6"/>
        <v>21968516.629999999</v>
      </c>
      <c r="F28" s="65">
        <f t="shared" si="1"/>
        <v>98.855256367842344</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22222912</v>
      </c>
      <c r="E30" s="251">
        <v>21968516.629999999</v>
      </c>
      <c r="F30" s="65">
        <f t="shared" si="1"/>
        <v>98.855256367842344</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0</v>
      </c>
      <c r="E34" s="251">
        <v>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30883595</v>
      </c>
      <c r="E35" s="83">
        <f t="shared" si="7"/>
        <v>37371183.030000001</v>
      </c>
      <c r="F35" s="65">
        <f t="shared" si="1"/>
        <v>121.006583041903</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3986693</v>
      </c>
      <c r="E36" s="83">
        <f t="shared" si="8"/>
        <v>5052422.92</v>
      </c>
      <c r="F36" s="65">
        <f t="shared" si="1"/>
        <v>126.73217927741112</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3986693</v>
      </c>
      <c r="E37" s="251">
        <v>5052422.92</v>
      </c>
      <c r="F37" s="65">
        <f t="shared" si="1"/>
        <v>126.73217927741112</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198126</v>
      </c>
      <c r="E54" s="83">
        <f t="shared" si="12"/>
        <v>460044.07</v>
      </c>
      <c r="F54" s="65">
        <f t="shared" si="1"/>
        <v>232.19772770862988</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198126</v>
      </c>
      <c r="E55" s="251">
        <v>460044.07</v>
      </c>
      <c r="F55" s="65">
        <f t="shared" si="1"/>
        <v>232.19772770862988</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472692</v>
      </c>
      <c r="E61" s="83">
        <f t="shared" si="13"/>
        <v>390265.63</v>
      </c>
      <c r="F61" s="65">
        <f t="shared" si="1"/>
        <v>82.56235138314166</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472692</v>
      </c>
      <c r="E64" s="251">
        <v>390265.63</v>
      </c>
      <c r="F64" s="65">
        <f t="shared" si="1"/>
        <v>82.56235138314166</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6518624</v>
      </c>
      <c r="E66" s="83">
        <f t="shared" si="14"/>
        <v>9199868.2599999998</v>
      </c>
      <c r="F66" s="65">
        <f t="shared" si="1"/>
        <v>141.13205885168404</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v>5518624</v>
      </c>
      <c r="E71" s="251">
        <v>8499868.2599999998</v>
      </c>
      <c r="F71" s="65">
        <f t="shared" si="1"/>
        <v>154.02151442098611</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v>1000000</v>
      </c>
      <c r="E72" s="251">
        <v>700000</v>
      </c>
      <c r="F72" s="65">
        <f t="shared" si="1"/>
        <v>70</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v>19707460</v>
      </c>
      <c r="E74" s="251">
        <v>22268582.149999999</v>
      </c>
      <c r="F74" s="65">
        <f t="shared" si="1"/>
        <v>112.99569883688714</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21217729</v>
      </c>
      <c r="E75" s="83">
        <f t="shared" si="15"/>
        <v>29042974.870000005</v>
      </c>
      <c r="F75" s="65">
        <f t="shared" si="1"/>
        <v>136.88069477181091</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v>6896217</v>
      </c>
      <c r="E76" s="251">
        <v>13171163.890000001</v>
      </c>
      <c r="F76" s="65">
        <f t="shared" si="1"/>
        <v>190.9911461602789</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v>5992566</v>
      </c>
      <c r="E77" s="251">
        <v>7179867.5300000003</v>
      </c>
      <c r="F77" s="65">
        <f t="shared" si="1"/>
        <v>119.81290702513749</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v>5621940</v>
      </c>
      <c r="E78" s="251">
        <v>6611731.1600000001</v>
      </c>
      <c r="F78" s="65">
        <f t="shared" si="1"/>
        <v>117.60586487938328</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v>86503</v>
      </c>
      <c r="E79" s="251">
        <v>126821.85</v>
      </c>
      <c r="F79" s="65">
        <f t="shared" si="1"/>
        <v>146.60977075939564</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v>2620503</v>
      </c>
      <c r="E81" s="251">
        <v>1953390.44</v>
      </c>
      <c r="F81" s="65">
        <f t="shared" si="1"/>
        <v>74.542575986365975</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143868160</v>
      </c>
      <c r="E82" s="83">
        <f t="shared" si="16"/>
        <v>213894789.75</v>
      </c>
      <c r="F82" s="65">
        <f t="shared" si="1"/>
        <v>148.67416789788649</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v>143868160</v>
      </c>
      <c r="E84" s="251">
        <v>213894789.75</v>
      </c>
      <c r="F84" s="65">
        <f t="shared" si="1"/>
        <v>148.67416789788649</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v>0</v>
      </c>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v>0</v>
      </c>
      <c r="E86" s="251">
        <v>0</v>
      </c>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0</v>
      </c>
      <c r="E88" s="251">
        <v>0</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1983003</v>
      </c>
      <c r="E89" s="83">
        <f t="shared" si="17"/>
        <v>2266004.2400000002</v>
      </c>
      <c r="F89" s="65">
        <f t="shared" si="1"/>
        <v>114.2713470428436</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0</v>
      </c>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1552878</v>
      </c>
      <c r="E104" s="251">
        <v>1904524.24</v>
      </c>
      <c r="F104" s="65">
        <f t="shared" si="1"/>
        <v>122.64480789862435</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430125</v>
      </c>
      <c r="E106" s="251">
        <v>361480</v>
      </c>
      <c r="F106" s="65">
        <f t="shared" si="1"/>
        <v>84.040685847137468</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93522298</v>
      </c>
      <c r="E107" s="83">
        <f t="shared" si="21"/>
        <v>74476669.030000001</v>
      </c>
      <c r="F107" s="65">
        <f t="shared" si="1"/>
        <v>79.635199971241093</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32659448</v>
      </c>
      <c r="E108" s="251">
        <v>41161415.969999999</v>
      </c>
      <c r="F108" s="65">
        <f t="shared" si="1"/>
        <v>126.03218514287198</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60862850</v>
      </c>
      <c r="E109" s="251">
        <v>33315253.059999999</v>
      </c>
      <c r="F109" s="65">
        <f t="shared" si="1"/>
        <v>54.738240256576873</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0</v>
      </c>
      <c r="E111" s="251">
        <v>0</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0</v>
      </c>
      <c r="E113" s="251">
        <v>0</v>
      </c>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236617526</v>
      </c>
      <c r="E114" s="83">
        <f t="shared" si="22"/>
        <v>230443779.82999998</v>
      </c>
      <c r="F114" s="65">
        <f t="shared" si="1"/>
        <v>97.390833099150896</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228882334</v>
      </c>
      <c r="E115" s="83">
        <f t="shared" si="23"/>
        <v>219917215.25999999</v>
      </c>
      <c r="F115" s="65">
        <f t="shared" si="1"/>
        <v>96.083088378502808</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f>+'[1]RAS-funkcijski'!$D$116</f>
        <v>72850574</v>
      </c>
      <c r="E116" s="251">
        <v>77024247.989999995</v>
      </c>
      <c r="F116" s="65">
        <f t="shared" si="1"/>
        <v>105.72908868226625</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156031760</v>
      </c>
      <c r="E117" s="251">
        <v>142892967.27000001</v>
      </c>
      <c r="F117" s="65">
        <f t="shared" si="1"/>
        <v>91.579411313440289</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0</v>
      </c>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0</v>
      </c>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f>+'[1]RAS-funkcijski'!$D$126</f>
        <v>5532122</v>
      </c>
      <c r="E126" s="251">
        <f>11532229.7-4216002.08</f>
        <v>7316227.6199999992</v>
      </c>
      <c r="F126" s="65">
        <f t="shared" si="1"/>
        <v>132.24993266598239</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2203070</v>
      </c>
      <c r="E128" s="251">
        <v>3210336.95</v>
      </c>
      <c r="F128" s="65">
        <f t="shared" si="1"/>
        <v>145.72105970305077</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18097123</v>
      </c>
      <c r="E129" s="83">
        <f t="shared" si="26"/>
        <v>17255634.77</v>
      </c>
      <c r="F129" s="65">
        <f t="shared" si="1"/>
        <v>95.350154662705222</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6938830</v>
      </c>
      <c r="E130" s="83">
        <f t="shared" si="27"/>
        <v>6007959.4900000002</v>
      </c>
      <c r="F130" s="65">
        <f t="shared" si="1"/>
        <v>86.584618588436385</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6938830</v>
      </c>
      <c r="E132" s="251">
        <f>6146966.58-139007.09</f>
        <v>6007959.4900000002</v>
      </c>
      <c r="F132" s="65">
        <f t="shared" si="1"/>
        <v>86.584618588436385</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3733463</v>
      </c>
      <c r="E133" s="251">
        <v>3450438</v>
      </c>
      <c r="F133" s="65">
        <f t="shared" si="1"/>
        <v>92.419236510446197</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3259415</v>
      </c>
      <c r="E135" s="251">
        <v>3319424.97</v>
      </c>
      <c r="F135" s="65">
        <f t="shared" si="1"/>
        <v>101.84112701205585</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v>20250</v>
      </c>
      <c r="E137" s="251">
        <v>34875</v>
      </c>
      <c r="F137" s="65">
        <f t="shared" si="1"/>
        <v>172.22222222222223</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0</v>
      </c>
      <c r="E138" s="251">
        <v>0</v>
      </c>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4145165</v>
      </c>
      <c r="E140" s="251">
        <v>4442937.3099999996</v>
      </c>
      <c r="F140" s="65">
        <f t="shared" si="1"/>
        <v>107.18360571895207</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613854207</v>
      </c>
      <c r="E141" s="108">
        <f t="shared" si="28"/>
        <v>672489524.62999988</v>
      </c>
      <c r="F141" s="84">
        <f t="shared" si="1"/>
        <v>109.55199409914607</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5" sqref="D2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11199486.199999999</v>
      </c>
      <c r="E5" s="109">
        <f t="shared" si="0"/>
        <v>4432213.58</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187976.53</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187976.53</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v>0</v>
      </c>
      <c r="E9" s="252">
        <v>187976.53</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11199486.199999999</v>
      </c>
      <c r="E22" s="110">
        <f t="shared" si="3"/>
        <v>4244237.05</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11199486.199999999</v>
      </c>
      <c r="E23" s="110">
        <f t="shared" si="4"/>
        <v>3200535.05</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v>11199486.199999999</v>
      </c>
      <c r="E25" s="252">
        <v>3200535.05</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1043702</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v>0</v>
      </c>
      <c r="E33" s="252">
        <v>968300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v>0</v>
      </c>
      <c r="E36" s="252">
        <v>75112.710000000006</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v>0</v>
      </c>
      <c r="E37" s="252">
        <v>289.29000000000002</v>
      </c>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996349.75</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996349.75</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v>0</v>
      </c>
      <c r="E45" s="252">
        <v>9148.7800000000007</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v>0</v>
      </c>
      <c r="E46" s="252">
        <v>987200.97</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v>0</v>
      </c>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1" workbookViewId="0">
      <selection activeCell="D43" sqref="D4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148417259</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731183859.56999993</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f>1127966.23-72112.92</f>
        <v>1055853.31</v>
      </c>
      <c r="E7" s="37"/>
      <c r="F7" s="37"/>
      <c r="G7" s="37"/>
      <c r="H7" s="37"/>
      <c r="I7" s="37"/>
      <c r="J7" s="37"/>
      <c r="K7" s="37"/>
      <c r="L7" s="37"/>
      <c r="M7" s="37"/>
      <c r="N7" s="37"/>
      <c r="O7" s="37"/>
      <c r="P7" s="37"/>
      <c r="Q7" s="37"/>
      <c r="R7" s="37"/>
      <c r="S7" s="37"/>
      <c r="T7" s="37"/>
      <c r="U7" s="37"/>
    </row>
    <row r="8" spans="1:24" ht="12.75" customHeight="1" x14ac:dyDescent="0.2">
      <c r="A8" s="116" t="s">
        <v>35</v>
      </c>
      <c r="B8" s="117" t="s">
        <v>2864</v>
      </c>
      <c r="C8" s="188" t="s">
        <v>2865</v>
      </c>
      <c r="D8" s="40">
        <f>SUM(D9:D16)</f>
        <v>500042782.11000001</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225843832.97999999</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127628836.98999999</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1423874.42</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4001169.42</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8883713.3599999994</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48074253.340000004</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84187101.599999994</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183937479.63999999</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46147744.509999998</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2460700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43687044.509999998</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723992393.2299999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f>1089347.06-246490.91</f>
        <v>842856.15</v>
      </c>
      <c r="E25" s="37"/>
      <c r="F25" s="37"/>
      <c r="G25" s="37"/>
      <c r="H25" s="37"/>
      <c r="I25" s="37"/>
      <c r="J25" s="37"/>
      <c r="K25" s="37"/>
      <c r="L25" s="37"/>
      <c r="M25" s="37"/>
      <c r="N25" s="37"/>
      <c r="O25" s="37"/>
      <c r="P25" s="37"/>
      <c r="Q25" s="37"/>
      <c r="R25" s="37"/>
      <c r="S25" s="37"/>
      <c r="T25" s="37"/>
      <c r="U25" s="37"/>
    </row>
    <row r="26" spans="1:21" ht="12.75" customHeight="1" x14ac:dyDescent="0.2">
      <c r="A26" s="116" t="s">
        <v>35</v>
      </c>
      <c r="B26" s="117" t="s">
        <v>2895</v>
      </c>
      <c r="C26" s="188" t="s">
        <v>2896</v>
      </c>
      <c r="D26" s="40">
        <f>SUM(D27:D34)</f>
        <v>507526464.00999999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223952373.66</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126945460.13</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f>1415583.52+459.85</f>
        <v>1416043.37</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6427302.4500000002</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8713178.0700000003</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52482786.240000002</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87589320.090000004</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173491280.19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42131792.880000003</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2460700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39671092.880000003</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155608725.34000003</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24775478.589999996</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0</v>
      </c>
      <c r="E48" s="37"/>
      <c r="F48" s="37"/>
      <c r="G48" s="37"/>
      <c r="H48" s="37"/>
      <c r="I48" s="37"/>
      <c r="J48" s="37"/>
      <c r="K48" s="37"/>
      <c r="L48" s="37"/>
      <c r="M48" s="37"/>
      <c r="N48" s="37"/>
      <c r="O48" s="37"/>
      <c r="P48" s="37"/>
      <c r="Q48" s="37"/>
      <c r="R48" s="37"/>
      <c r="S48" s="37"/>
      <c r="T48" s="37"/>
      <c r="U48" s="37"/>
    </row>
    <row r="49" spans="1:21" ht="24" x14ac:dyDescent="0.2">
      <c r="A49" s="116" t="s">
        <v>35</v>
      </c>
      <c r="B49" s="168" t="s">
        <v>2928</v>
      </c>
      <c r="C49" s="188" t="s">
        <v>2929</v>
      </c>
      <c r="D49" s="40">
        <f>D50+D55+D60+D65+D70+D75+D80+D85</f>
        <v>19476229.319999997</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12378753.749999998</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6250727.9100000001</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3416852.45</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2661917.79</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49255.6</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31174.32</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4848.16</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26326.16</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1321747.77</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1747.77</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1320000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14000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14000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1320118.69</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333000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625197.96</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71751.399999999994</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290169.33</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4410434.79</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1866380.27</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91753.64</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1682924</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769376.88</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5299249.2699999996</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4317056</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241761.05</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11750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728682.22</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130833246.75000001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f>480935.3-72112.92</f>
        <v>408822.38</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35</v>
      </c>
      <c r="B103" s="87" t="s">
        <v>2843</v>
      </c>
      <c r="C103" s="188" t="s">
        <v>2994</v>
      </c>
      <c r="D103" s="256">
        <v>41577260.140000001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19597472.190000001</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69249692.040000007</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343"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35724</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3215</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Provjera</v>
      </c>
      <c r="C215" s="120" t="s">
        <v>3217</v>
      </c>
      <c r="D215" s="125"/>
      <c r="E215" s="73">
        <f t="shared" si="20"/>
        <v>0</v>
      </c>
      <c r="F215" s="73">
        <f t="shared" si="21"/>
        <v>1</v>
      </c>
      <c r="G215" s="73"/>
      <c r="H215" s="73"/>
      <c r="I215" s="73"/>
      <c r="J215" s="73"/>
      <c r="K215" s="73"/>
      <c r="L215" s="73">
        <f>IF(AND('PR-RAS'!D90&gt;0,'PR-RAS'!D702=0),1,0)</f>
        <v>1</v>
      </c>
      <c r="M215" s="73">
        <f>IF(AND('PR-RAS'!E90&gt;0,'PR-RAS'!E702=0),1,0)</f>
        <v>1</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O.K.</v>
      </c>
      <c r="C220" s="120" t="s">
        <v>3222</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Provjera</v>
      </c>
      <c r="C274" s="121" t="s">
        <v>3276</v>
      </c>
      <c r="D274" s="125"/>
      <c r="E274" s="73">
        <f>MAX(G274:K274)</f>
        <v>0</v>
      </c>
      <c r="F274" s="73">
        <f t="shared" si="21"/>
        <v>1</v>
      </c>
      <c r="G274" s="73">
        <f>IF(AND(OR(MAX('PR-RAS'!D653:E653,'PR-RAS'!D655:E655)&gt;10000,MAX('PR-RAS'!D654:E654,'PR-RAS'!D656:E656)&gt;35000),O3&lt;&gt;174,O3&lt;&gt;713,O3&lt;&gt;1222,O3&lt;&gt;47107),1,0)</f>
        <v>0</v>
      </c>
      <c r="H274" s="73">
        <f>IF(MAX('PR-RAS'!D653:E656)&gt;100000,1,0)</f>
        <v>0</v>
      </c>
      <c r="I274" s="73"/>
      <c r="J274" s="73"/>
      <c r="K274" s="73"/>
      <c r="L274" s="73">
        <f>IF(MAX('PR-RAS'!D653:E656)&gt;1000,1,0)</f>
        <v>1</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Radetić</cp:lastModifiedBy>
  <cp:lastPrinted>2023-02-28T12:59:24Z</cp:lastPrinted>
  <dcterms:created xsi:type="dcterms:W3CDTF">2022-04-01T05:14:30Z</dcterms:created>
  <dcterms:modified xsi:type="dcterms:W3CDTF">2023-02-28T13:03:23Z</dcterms:modified>
</cp:coreProperties>
</file>